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856.xml" ContentType="application/vnd.openxmlformats-officedocument.spreadsheetml.revisionLog+xml"/>
  <Override PartName="/xl/revisions/revisionLog2869.xml" ContentType="application/vnd.openxmlformats-officedocument.spreadsheetml.revisionLog+xml"/>
  <Override PartName="/xl/revisions/revisionLog2848.xml" ContentType="application/vnd.openxmlformats-officedocument.spreadsheetml.revisionLog+xml"/>
  <Override PartName="/xl/revisions/revisionLog2877.xml" ContentType="application/vnd.openxmlformats-officedocument.spreadsheetml.revisionLog+xml"/>
  <Override PartName="/xl/revisions/revisionLog2864.xml" ContentType="application/vnd.openxmlformats-officedocument.spreadsheetml.revisionLog+xml"/>
  <Override PartName="/xl/revisions/revisionLog2885.xml" ContentType="application/vnd.openxmlformats-officedocument.spreadsheetml.revisionLog+xml"/>
  <Override PartName="/xl/revisions/revisionLog2880.xml" ContentType="application/vnd.openxmlformats-officedocument.spreadsheetml.revisionLog+xml"/>
  <Override PartName="/xl/revisions/revisionLog2851.xml" ContentType="application/vnd.openxmlformats-officedocument.spreadsheetml.revisionLog+xml"/>
  <Override PartName="/xl/revisions/revisionLog2872.xml" ContentType="application/vnd.openxmlformats-officedocument.spreadsheetml.revisionLog+xml"/>
  <Override PartName="/xl/revisions/revisionLog2893.xml" ContentType="application/vnd.openxmlformats-officedocument.spreadsheetml.revisionLog+xml"/>
  <Override PartName="/xl/revisions/revisionLog2846.xml" ContentType="application/vnd.openxmlformats-officedocument.spreadsheetml.revisionLog+xml"/>
  <Override PartName="/xl/revisions/revisionLog2859.xml" ContentType="application/vnd.openxmlformats-officedocument.spreadsheetml.revisionLog+xml"/>
  <Override PartName="/xl/revisions/revisionLog2875.xml" ContentType="application/vnd.openxmlformats-officedocument.spreadsheetml.revisionLog+xml"/>
  <Override PartName="/xl/revisions/revisionLog2854.xml" ContentType="application/vnd.openxmlformats-officedocument.spreadsheetml.revisionLog+xml"/>
  <Override PartName="/xl/revisions/revisionLog287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883.xml" ContentType="application/vnd.openxmlformats-officedocument.spreadsheetml.revisionLog+xml"/>
  <Override PartName="/xl/revisions/revisionLog2867.xml" ContentType="application/vnd.openxmlformats-officedocument.spreadsheetml.revisionLog+xml"/>
  <Override PartName="/xl/revisions/revisionLog2888.xml" ContentType="application/vnd.openxmlformats-officedocument.spreadsheetml.revisionLog+xml"/>
  <Override PartName="/xl/revisions/revisionLog2862.xml" ContentType="application/vnd.openxmlformats-officedocument.spreadsheetml.revisionLog+xml"/>
  <Override PartName="/xl/revisions/revisionLog2891.xml" ContentType="application/vnd.openxmlformats-officedocument.spreadsheetml.revisionLog+xml"/>
  <Override PartName="/xl/revisions/revisionLog2887.xml" ContentType="application/vnd.openxmlformats-officedocument.spreadsheetml.revisionLog+xml"/>
  <Override PartName="/xl/revisions/revisionLog2853.xml" ContentType="application/vnd.openxmlformats-officedocument.spreadsheetml.revisionLog+xml"/>
  <Override PartName="/xl/revisions/revisionLog2845.xml" ContentType="application/vnd.openxmlformats-officedocument.spreadsheetml.revisionLog+xml"/>
  <Override PartName="/xl/revisions/revisionLog2866.xml" ContentType="application/vnd.openxmlformats-officedocument.spreadsheetml.revisionLog+xml"/>
  <Override PartName="/xl/revisions/revisionLog2858.xml" ContentType="application/vnd.openxmlformats-officedocument.spreadsheetml.revisionLog+xml"/>
  <Override PartName="/xl/revisions/revisionLog2879.xml" ContentType="application/vnd.openxmlformats-officedocument.spreadsheetml.revisionLog+xml"/>
  <Override PartName="/xl/revisions/revisionLog284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82.xml" ContentType="application/vnd.openxmlformats-officedocument.spreadsheetml.revisionLog+xml"/>
  <Override PartName="/xl/revisions/revisionLog2861.xml" ContentType="application/vnd.openxmlformats-officedocument.spreadsheetml.revisionLog+xml"/>
  <Override PartName="/xl/revisions/revisionLog2890.xml" ContentType="application/vnd.openxmlformats-officedocument.spreadsheetml.revisionLog+xml"/>
  <Override PartName="/xl/revisions/revisionLog2874.xml" ContentType="application/vnd.openxmlformats-officedocument.spreadsheetml.revisionLog+xml"/>
  <Override PartName="/xl/revisions/revisionLog2886.xml" ContentType="application/vnd.openxmlformats-officedocument.spreadsheetml.revisionLog+xml"/>
  <Override PartName="/xl/revisions/revisionLog2873.xml" ContentType="application/vnd.openxmlformats-officedocument.spreadsheetml.revisionLog+xml"/>
  <Override PartName="/xl/revisions/revisionLog2852.xml" ContentType="application/vnd.openxmlformats-officedocument.spreadsheetml.revisionLog+xml"/>
  <Override PartName="/xl/revisions/revisionLog2865.xml" ContentType="application/vnd.openxmlformats-officedocument.spreadsheetml.revisionLog+xml"/>
  <Override PartName="/xl/revisions/revisionLog2860.xml" ContentType="application/vnd.openxmlformats-officedocument.spreadsheetml.revisionLog+xml"/>
  <Override PartName="/xl/revisions/revisionLog2857.xml" ContentType="application/vnd.openxmlformats-officedocument.spreadsheetml.revisionLog+xml"/>
  <Override PartName="/xl/revisions/revisionLog2878.xml" ContentType="application/vnd.openxmlformats-officedocument.spreadsheetml.revisionLog+xml"/>
  <Override PartName="/xl/revisions/revisionLog2894.xml" ContentType="application/vnd.openxmlformats-officedocument.spreadsheetml.revisionLog+xml"/>
  <Override PartName="/xl/revisions/revisionLog2881.xml" ContentType="application/vnd.openxmlformats-officedocument.spreadsheetml.revisionLog+xml"/>
  <Override PartName="/xl/revisions/revisionLog2855.xml" ContentType="application/vnd.openxmlformats-officedocument.spreadsheetml.revisionLog+xml"/>
  <Override PartName="/xl/revisions/revisionLog2884.xml" ContentType="application/vnd.openxmlformats-officedocument.spreadsheetml.revisionLog+xml"/>
  <Override PartName="/xl/revisions/revisionLog2876.xml" ContentType="application/vnd.openxmlformats-officedocument.spreadsheetml.revisionLog+xml"/>
  <Override PartName="/xl/revisions/revisionLog2863.xml" ContentType="application/vnd.openxmlformats-officedocument.spreadsheetml.revisionLog+xml"/>
  <Override PartName="/xl/revisions/revisionLog2850.xml" ContentType="application/vnd.openxmlformats-officedocument.spreadsheetml.revisionLog+xml"/>
  <Override PartName="/xl/revisions/revisionLog2847.xml" ContentType="application/vnd.openxmlformats-officedocument.spreadsheetml.revisionLog+xml"/>
  <Override PartName="/xl/revisions/revisionLog2868.xml" ContentType="application/vnd.openxmlformats-officedocument.spreadsheetml.revisionLog+xml"/>
  <Override PartName="/xl/revisions/revisionLog2889.xml" ContentType="application/vnd.openxmlformats-officedocument.spreadsheetml.revisionLog+xml"/>
  <Override PartName="/xl/revisions/revisionLog2892.xml" ContentType="application/vnd.openxmlformats-officedocument.spreadsheetml.revisionLog+xml"/>
  <Override PartName="/xl/revisions/revisionLog287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E\Desktop\domes sēde 30.06.2022\"/>
    </mc:Choice>
  </mc:AlternateContent>
  <xr:revisionPtr revIDLastSave="0" documentId="13_ncr:81_{1F6C61A7-2E86-4A67-8814-9541302ACD67}" xr6:coauthVersionLast="47" xr6:coauthVersionMax="47" xr10:uidLastSave="{00000000-0000-0000-0000-000000000000}"/>
  <workbookProtection lockRevision="1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2E18C647_D73A_4273_937F_1A301E1724A5_.wvu.Rows" localSheetId="0" hidden="1">Sheet1!$304:$304</definedName>
    <definedName name="Z_32BB97AF_0E6C_4E2A_BF19_8EFAC92550F1_.wvu.Rows" localSheetId="0" hidden="1">Sheet1!$304:$304</definedName>
    <definedName name="Z_3A56BBDD_68CD_4AEA_B9E4_12391459D4C4_.wvu.Rows" localSheetId="0" hidden="1">Sheet1!$304:$304</definedName>
  </definedNames>
  <calcPr calcId="191029" iterateDelta="1E-4"/>
  <customWorkbookViews>
    <customWorkbookView name="Santa Eberte - Personal View" guid="{32BB97AF-0E6C-4E2A-BF19-8EFAC92550F1}" mergeInterval="0" personalView="1" maximized="1" xWindow="-8" yWindow="-8" windowWidth="1936" windowHeight="1056" activeSheetId="2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Rita Bērtule - Personal View" guid="{2E18C647-D73A-4273-937F-1A301E1724A5}" mergeInterval="0" personalView="1" xWindow="291" yWindow="291" windowWidth="1440" windowHeight="8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0" i="1" l="1"/>
  <c r="G590" i="1"/>
  <c r="H590" i="1"/>
  <c r="I590" i="1"/>
  <c r="J590" i="1"/>
  <c r="K590" i="1"/>
  <c r="L590" i="1"/>
  <c r="M590" i="1"/>
  <c r="E590" i="1"/>
  <c r="M738" i="1"/>
  <c r="L738" i="1"/>
  <c r="K738" i="1"/>
  <c r="J738" i="1"/>
  <c r="I738" i="1"/>
  <c r="H738" i="1"/>
  <c r="G738" i="1"/>
  <c r="F738" i="1"/>
  <c r="E738" i="1"/>
  <c r="D737" i="1"/>
  <c r="C737" i="1"/>
  <c r="D736" i="1"/>
  <c r="C736" i="1" s="1"/>
  <c r="M762" i="1"/>
  <c r="L762" i="1"/>
  <c r="K762" i="1"/>
  <c r="J762" i="1"/>
  <c r="I762" i="1"/>
  <c r="H762" i="1"/>
  <c r="G762" i="1"/>
  <c r="F762" i="1"/>
  <c r="E762" i="1"/>
  <c r="D761" i="1"/>
  <c r="C761" i="1" s="1"/>
  <c r="D760" i="1"/>
  <c r="C760" i="1"/>
  <c r="C738" i="1" l="1"/>
  <c r="D738" i="1"/>
  <c r="C762" i="1"/>
  <c r="D762" i="1"/>
  <c r="E16" i="1"/>
  <c r="L15" i="1" l="1"/>
  <c r="M15" i="1"/>
  <c r="F15" i="1" l="1"/>
  <c r="G15" i="1"/>
  <c r="H15" i="1"/>
  <c r="I15" i="1"/>
  <c r="J15" i="1"/>
  <c r="K15" i="1"/>
  <c r="E15" i="1"/>
  <c r="E17" i="1" s="1"/>
  <c r="F16" i="1"/>
  <c r="F17" i="1" s="1"/>
  <c r="G16" i="1"/>
  <c r="H16" i="1"/>
  <c r="I16" i="1"/>
  <c r="J16" i="1"/>
  <c r="K16" i="1"/>
  <c r="L16" i="1"/>
  <c r="L17" i="1" s="1"/>
  <c r="M16" i="1"/>
  <c r="M17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C95" i="1" s="1"/>
  <c r="H17" i="1" l="1"/>
  <c r="G17" i="1"/>
  <c r="I17" i="1"/>
  <c r="K17" i="1"/>
  <c r="J17" i="1"/>
  <c r="D95" i="1"/>
  <c r="C862" i="1"/>
  <c r="F764" i="1" l="1"/>
  <c r="G764" i="1"/>
  <c r="H764" i="1"/>
  <c r="I764" i="1"/>
  <c r="J764" i="1"/>
  <c r="K764" i="1"/>
  <c r="L764" i="1"/>
  <c r="M764" i="1"/>
  <c r="E764" i="1"/>
  <c r="E763" i="1"/>
  <c r="F763" i="1"/>
  <c r="G763" i="1"/>
  <c r="H763" i="1"/>
  <c r="I763" i="1"/>
  <c r="J763" i="1"/>
  <c r="K763" i="1"/>
  <c r="L763" i="1"/>
  <c r="M763" i="1"/>
  <c r="M858" i="1"/>
  <c r="L858" i="1"/>
  <c r="K858" i="1"/>
  <c r="J858" i="1"/>
  <c r="I858" i="1"/>
  <c r="H858" i="1"/>
  <c r="G858" i="1"/>
  <c r="F858" i="1"/>
  <c r="E858" i="1"/>
  <c r="D857" i="1"/>
  <c r="C857" i="1" s="1"/>
  <c r="D856" i="1"/>
  <c r="M855" i="1"/>
  <c r="L855" i="1"/>
  <c r="K855" i="1"/>
  <c r="J855" i="1"/>
  <c r="I855" i="1"/>
  <c r="H855" i="1"/>
  <c r="G855" i="1"/>
  <c r="F855" i="1"/>
  <c r="E855" i="1"/>
  <c r="D854" i="1"/>
  <c r="C854" i="1" s="1"/>
  <c r="D853" i="1"/>
  <c r="M852" i="1"/>
  <c r="L852" i="1"/>
  <c r="K852" i="1"/>
  <c r="J852" i="1"/>
  <c r="I852" i="1"/>
  <c r="H852" i="1"/>
  <c r="G852" i="1"/>
  <c r="F852" i="1"/>
  <c r="E852" i="1"/>
  <c r="D851" i="1"/>
  <c r="C851" i="1" s="1"/>
  <c r="D850" i="1"/>
  <c r="C850" i="1" s="1"/>
  <c r="M849" i="1"/>
  <c r="L849" i="1"/>
  <c r="K849" i="1"/>
  <c r="J849" i="1"/>
  <c r="I849" i="1"/>
  <c r="H849" i="1"/>
  <c r="G849" i="1"/>
  <c r="F849" i="1"/>
  <c r="E849" i="1"/>
  <c r="D848" i="1"/>
  <c r="C848" i="1" s="1"/>
  <c r="D847" i="1"/>
  <c r="E589" i="1"/>
  <c r="F589" i="1"/>
  <c r="G589" i="1"/>
  <c r="H589" i="1"/>
  <c r="I589" i="1"/>
  <c r="J589" i="1"/>
  <c r="K589" i="1"/>
  <c r="L589" i="1"/>
  <c r="M589" i="1"/>
  <c r="M654" i="1"/>
  <c r="L654" i="1"/>
  <c r="K654" i="1"/>
  <c r="J654" i="1"/>
  <c r="I654" i="1"/>
  <c r="H654" i="1"/>
  <c r="G654" i="1"/>
  <c r="F654" i="1"/>
  <c r="E654" i="1"/>
  <c r="D653" i="1"/>
  <c r="C653" i="1" s="1"/>
  <c r="D652" i="1"/>
  <c r="C652" i="1" s="1"/>
  <c r="F566" i="1"/>
  <c r="G566" i="1"/>
  <c r="H566" i="1"/>
  <c r="I566" i="1"/>
  <c r="J566" i="1"/>
  <c r="K566" i="1"/>
  <c r="L566" i="1"/>
  <c r="M566" i="1"/>
  <c r="E566" i="1"/>
  <c r="E565" i="1"/>
  <c r="F565" i="1"/>
  <c r="G565" i="1"/>
  <c r="H565" i="1"/>
  <c r="I565" i="1"/>
  <c r="J565" i="1"/>
  <c r="K565" i="1"/>
  <c r="L565" i="1"/>
  <c r="M565" i="1"/>
  <c r="H509" i="1"/>
  <c r="F509" i="1"/>
  <c r="G509" i="1"/>
  <c r="I509" i="1"/>
  <c r="J509" i="1"/>
  <c r="K509" i="1"/>
  <c r="L509" i="1"/>
  <c r="M509" i="1"/>
  <c r="E509" i="1"/>
  <c r="E508" i="1"/>
  <c r="F508" i="1"/>
  <c r="G508" i="1"/>
  <c r="H508" i="1"/>
  <c r="I508" i="1"/>
  <c r="J508" i="1"/>
  <c r="K508" i="1"/>
  <c r="L508" i="1"/>
  <c r="M508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M558" i="1"/>
  <c r="L558" i="1"/>
  <c r="K558" i="1"/>
  <c r="J558" i="1"/>
  <c r="I558" i="1"/>
  <c r="H558" i="1"/>
  <c r="G558" i="1"/>
  <c r="F558" i="1"/>
  <c r="E558" i="1"/>
  <c r="D557" i="1"/>
  <c r="C557" i="1" s="1"/>
  <c r="D556" i="1"/>
  <c r="C556" i="1" s="1"/>
  <c r="M555" i="1"/>
  <c r="L555" i="1"/>
  <c r="K555" i="1"/>
  <c r="J555" i="1"/>
  <c r="I555" i="1"/>
  <c r="H555" i="1"/>
  <c r="G555" i="1"/>
  <c r="F555" i="1"/>
  <c r="E555" i="1"/>
  <c r="D554" i="1"/>
  <c r="C554" i="1" s="1"/>
  <c r="D553" i="1"/>
  <c r="C553" i="1" s="1"/>
  <c r="M552" i="1"/>
  <c r="L552" i="1"/>
  <c r="K552" i="1"/>
  <c r="J552" i="1"/>
  <c r="I552" i="1"/>
  <c r="H552" i="1"/>
  <c r="G552" i="1"/>
  <c r="F552" i="1"/>
  <c r="E552" i="1"/>
  <c r="D551" i="1"/>
  <c r="C551" i="1" s="1"/>
  <c r="D550" i="1"/>
  <c r="C550" i="1" s="1"/>
  <c r="M549" i="1"/>
  <c r="L549" i="1"/>
  <c r="K549" i="1"/>
  <c r="J549" i="1"/>
  <c r="I549" i="1"/>
  <c r="H549" i="1"/>
  <c r="G549" i="1"/>
  <c r="F549" i="1"/>
  <c r="E549" i="1"/>
  <c r="D548" i="1"/>
  <c r="C548" i="1" s="1"/>
  <c r="D547" i="1"/>
  <c r="M546" i="1"/>
  <c r="L546" i="1"/>
  <c r="K546" i="1"/>
  <c r="J546" i="1"/>
  <c r="I546" i="1"/>
  <c r="H546" i="1"/>
  <c r="G546" i="1"/>
  <c r="F546" i="1"/>
  <c r="E546" i="1"/>
  <c r="D545" i="1"/>
  <c r="C545" i="1" s="1"/>
  <c r="D544" i="1"/>
  <c r="C544" i="1" s="1"/>
  <c r="F443" i="1"/>
  <c r="G443" i="1"/>
  <c r="H443" i="1"/>
  <c r="I443" i="1"/>
  <c r="J443" i="1"/>
  <c r="K443" i="1"/>
  <c r="L443" i="1"/>
  <c r="M443" i="1"/>
  <c r="E443" i="1"/>
  <c r="E442" i="1"/>
  <c r="F442" i="1"/>
  <c r="G442" i="1"/>
  <c r="H442" i="1"/>
  <c r="I442" i="1"/>
  <c r="J442" i="1"/>
  <c r="K442" i="1"/>
  <c r="L442" i="1"/>
  <c r="M442" i="1"/>
  <c r="M507" i="1"/>
  <c r="L507" i="1"/>
  <c r="K507" i="1"/>
  <c r="J507" i="1"/>
  <c r="I507" i="1"/>
  <c r="H507" i="1"/>
  <c r="G507" i="1"/>
  <c r="F507" i="1"/>
  <c r="E507" i="1"/>
  <c r="D506" i="1"/>
  <c r="C506" i="1" s="1"/>
  <c r="D505" i="1"/>
  <c r="M504" i="1"/>
  <c r="L504" i="1"/>
  <c r="K504" i="1"/>
  <c r="J504" i="1"/>
  <c r="I504" i="1"/>
  <c r="H504" i="1"/>
  <c r="G504" i="1"/>
  <c r="F504" i="1"/>
  <c r="E504" i="1"/>
  <c r="D503" i="1"/>
  <c r="C503" i="1" s="1"/>
  <c r="D502" i="1"/>
  <c r="M501" i="1"/>
  <c r="L501" i="1"/>
  <c r="K501" i="1"/>
  <c r="J501" i="1"/>
  <c r="I501" i="1"/>
  <c r="H501" i="1"/>
  <c r="G501" i="1"/>
  <c r="F501" i="1"/>
  <c r="E501" i="1"/>
  <c r="D500" i="1"/>
  <c r="C500" i="1" s="1"/>
  <c r="D499" i="1"/>
  <c r="C499" i="1" s="1"/>
  <c r="M498" i="1"/>
  <c r="L498" i="1"/>
  <c r="K498" i="1"/>
  <c r="J498" i="1"/>
  <c r="I498" i="1"/>
  <c r="H498" i="1"/>
  <c r="G498" i="1"/>
  <c r="F498" i="1"/>
  <c r="E498" i="1"/>
  <c r="D497" i="1"/>
  <c r="C497" i="1" s="1"/>
  <c r="D496" i="1"/>
  <c r="C496" i="1" s="1"/>
  <c r="M495" i="1"/>
  <c r="L495" i="1"/>
  <c r="K495" i="1"/>
  <c r="J495" i="1"/>
  <c r="I495" i="1"/>
  <c r="H495" i="1"/>
  <c r="G495" i="1"/>
  <c r="F495" i="1"/>
  <c r="E495" i="1"/>
  <c r="D494" i="1"/>
  <c r="C494" i="1" s="1"/>
  <c r="D493" i="1"/>
  <c r="F407" i="1"/>
  <c r="G407" i="1"/>
  <c r="H407" i="1"/>
  <c r="I407" i="1"/>
  <c r="J407" i="1"/>
  <c r="K407" i="1"/>
  <c r="L407" i="1"/>
  <c r="M407" i="1"/>
  <c r="E407" i="1"/>
  <c r="D407" i="1" s="1"/>
  <c r="F406" i="1"/>
  <c r="G406" i="1"/>
  <c r="H406" i="1"/>
  <c r="I406" i="1"/>
  <c r="J406" i="1"/>
  <c r="K406" i="1"/>
  <c r="K586" i="1" s="1"/>
  <c r="L406" i="1"/>
  <c r="M406" i="1"/>
  <c r="E406" i="1"/>
  <c r="M441" i="1"/>
  <c r="L441" i="1"/>
  <c r="K441" i="1"/>
  <c r="J441" i="1"/>
  <c r="I441" i="1"/>
  <c r="H441" i="1"/>
  <c r="G441" i="1"/>
  <c r="F441" i="1"/>
  <c r="E441" i="1"/>
  <c r="D440" i="1"/>
  <c r="C440" i="1" s="1"/>
  <c r="D439" i="1"/>
  <c r="M438" i="1"/>
  <c r="L438" i="1"/>
  <c r="K438" i="1"/>
  <c r="J438" i="1"/>
  <c r="I438" i="1"/>
  <c r="H438" i="1"/>
  <c r="G438" i="1"/>
  <c r="F438" i="1"/>
  <c r="E438" i="1"/>
  <c r="D437" i="1"/>
  <c r="C437" i="1" s="1"/>
  <c r="D436" i="1"/>
  <c r="C436" i="1" s="1"/>
  <c r="M435" i="1"/>
  <c r="L435" i="1"/>
  <c r="K435" i="1"/>
  <c r="J435" i="1"/>
  <c r="I435" i="1"/>
  <c r="H435" i="1"/>
  <c r="G435" i="1"/>
  <c r="F435" i="1"/>
  <c r="E435" i="1"/>
  <c r="D434" i="1"/>
  <c r="C434" i="1" s="1"/>
  <c r="D433" i="1"/>
  <c r="C433" i="1" s="1"/>
  <c r="M432" i="1"/>
  <c r="L432" i="1"/>
  <c r="K432" i="1"/>
  <c r="J432" i="1"/>
  <c r="I432" i="1"/>
  <c r="H432" i="1"/>
  <c r="G432" i="1"/>
  <c r="F432" i="1"/>
  <c r="E432" i="1"/>
  <c r="D431" i="1"/>
  <c r="C431" i="1" s="1"/>
  <c r="D430" i="1"/>
  <c r="C430" i="1" s="1"/>
  <c r="E379" i="1"/>
  <c r="E380" i="1"/>
  <c r="F380" i="1"/>
  <c r="G380" i="1"/>
  <c r="H380" i="1"/>
  <c r="I380" i="1"/>
  <c r="J380" i="1"/>
  <c r="K380" i="1"/>
  <c r="L380" i="1"/>
  <c r="M380" i="1"/>
  <c r="F379" i="1"/>
  <c r="G379" i="1"/>
  <c r="H379" i="1"/>
  <c r="I379" i="1"/>
  <c r="J379" i="1"/>
  <c r="K379" i="1"/>
  <c r="L379" i="1"/>
  <c r="M379" i="1"/>
  <c r="F332" i="1"/>
  <c r="G332" i="1"/>
  <c r="H332" i="1"/>
  <c r="I332" i="1"/>
  <c r="J332" i="1"/>
  <c r="K332" i="1"/>
  <c r="L332" i="1"/>
  <c r="M332" i="1"/>
  <c r="E332" i="1"/>
  <c r="M331" i="1"/>
  <c r="F331" i="1"/>
  <c r="G331" i="1"/>
  <c r="H331" i="1"/>
  <c r="I331" i="1"/>
  <c r="J331" i="1"/>
  <c r="K331" i="1"/>
  <c r="L331" i="1"/>
  <c r="E331" i="1"/>
  <c r="F290" i="1"/>
  <c r="G290" i="1"/>
  <c r="H290" i="1"/>
  <c r="I290" i="1"/>
  <c r="J290" i="1"/>
  <c r="K290" i="1"/>
  <c r="L290" i="1"/>
  <c r="M290" i="1"/>
  <c r="E290" i="1"/>
  <c r="F289" i="1"/>
  <c r="G289" i="1"/>
  <c r="H289" i="1"/>
  <c r="I289" i="1"/>
  <c r="J289" i="1"/>
  <c r="K289" i="1"/>
  <c r="L289" i="1"/>
  <c r="M289" i="1"/>
  <c r="E289" i="1"/>
  <c r="G586" i="1" l="1"/>
  <c r="D504" i="1"/>
  <c r="D443" i="1"/>
  <c r="E586" i="1"/>
  <c r="F587" i="1"/>
  <c r="L587" i="1"/>
  <c r="D858" i="1"/>
  <c r="D855" i="1"/>
  <c r="H586" i="1"/>
  <c r="K587" i="1"/>
  <c r="C853" i="1"/>
  <c r="C856" i="1"/>
  <c r="C858" i="1" s="1"/>
  <c r="L586" i="1"/>
  <c r="I586" i="1"/>
  <c r="D849" i="1"/>
  <c r="E587" i="1"/>
  <c r="E588" i="1" s="1"/>
  <c r="G587" i="1"/>
  <c r="C855" i="1"/>
  <c r="C852" i="1"/>
  <c r="D852" i="1"/>
  <c r="C847" i="1"/>
  <c r="C849" i="1" s="1"/>
  <c r="D441" i="1"/>
  <c r="M586" i="1"/>
  <c r="J587" i="1"/>
  <c r="H587" i="1"/>
  <c r="J586" i="1"/>
  <c r="F586" i="1"/>
  <c r="M587" i="1"/>
  <c r="I587" i="1"/>
  <c r="C432" i="1"/>
  <c r="C435" i="1"/>
  <c r="C654" i="1"/>
  <c r="D432" i="1"/>
  <c r="D438" i="1"/>
  <c r="E510" i="1"/>
  <c r="D654" i="1"/>
  <c r="C407" i="1"/>
  <c r="D495" i="1"/>
  <c r="E444" i="1"/>
  <c r="C546" i="1"/>
  <c r="D549" i="1"/>
  <c r="C552" i="1"/>
  <c r="C555" i="1"/>
  <c r="C558" i="1"/>
  <c r="C561" i="1"/>
  <c r="C564" i="1"/>
  <c r="C493" i="1"/>
  <c r="C495" i="1" s="1"/>
  <c r="C498" i="1"/>
  <c r="C501" i="1"/>
  <c r="C502" i="1"/>
  <c r="C504" i="1" s="1"/>
  <c r="D507" i="1"/>
  <c r="D561" i="1"/>
  <c r="D564" i="1"/>
  <c r="D558" i="1"/>
  <c r="D555" i="1"/>
  <c r="D552" i="1"/>
  <c r="C547" i="1"/>
  <c r="C549" i="1" s="1"/>
  <c r="D546" i="1"/>
  <c r="C443" i="1"/>
  <c r="C505" i="1"/>
  <c r="C507" i="1" s="1"/>
  <c r="D501" i="1"/>
  <c r="D498" i="1"/>
  <c r="C439" i="1"/>
  <c r="C441" i="1" s="1"/>
  <c r="C438" i="1"/>
  <c r="D435" i="1"/>
  <c r="E218" i="1"/>
  <c r="F218" i="1"/>
  <c r="G218" i="1"/>
  <c r="H218" i="1"/>
  <c r="I218" i="1"/>
  <c r="J218" i="1"/>
  <c r="K218" i="1"/>
  <c r="L218" i="1"/>
  <c r="M218" i="1"/>
  <c r="F217" i="1"/>
  <c r="G217" i="1"/>
  <c r="H217" i="1"/>
  <c r="I217" i="1"/>
  <c r="J217" i="1"/>
  <c r="K217" i="1"/>
  <c r="L217" i="1"/>
  <c r="M217" i="1"/>
  <c r="E217" i="1"/>
  <c r="E184" i="1" l="1"/>
  <c r="F184" i="1"/>
  <c r="G184" i="1"/>
  <c r="H184" i="1"/>
  <c r="I184" i="1"/>
  <c r="J184" i="1"/>
  <c r="K184" i="1"/>
  <c r="L184" i="1"/>
  <c r="M184" i="1"/>
  <c r="E183" i="1"/>
  <c r="F183" i="1"/>
  <c r="G183" i="1"/>
  <c r="H183" i="1"/>
  <c r="I183" i="1"/>
  <c r="J183" i="1"/>
  <c r="K183" i="1"/>
  <c r="L183" i="1"/>
  <c r="M183" i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C177" i="1" s="1"/>
  <c r="M173" i="1"/>
  <c r="L173" i="1"/>
  <c r="K173" i="1"/>
  <c r="J173" i="1"/>
  <c r="I173" i="1"/>
  <c r="H173" i="1"/>
  <c r="G173" i="1"/>
  <c r="F173" i="1"/>
  <c r="E173" i="1"/>
  <c r="D172" i="1"/>
  <c r="C172" i="1" s="1"/>
  <c r="D171" i="1"/>
  <c r="C171" i="1" s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C168" i="1" s="1"/>
  <c r="M167" i="1"/>
  <c r="L167" i="1"/>
  <c r="K167" i="1"/>
  <c r="J167" i="1"/>
  <c r="I167" i="1"/>
  <c r="H167" i="1"/>
  <c r="G167" i="1"/>
  <c r="F167" i="1"/>
  <c r="E167" i="1"/>
  <c r="D166" i="1"/>
  <c r="C166" i="1" s="1"/>
  <c r="D165" i="1"/>
  <c r="C165" i="1" s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E103" i="1"/>
  <c r="E102" i="1"/>
  <c r="G103" i="1"/>
  <c r="H103" i="1"/>
  <c r="I103" i="1"/>
  <c r="J103" i="1"/>
  <c r="K103" i="1"/>
  <c r="L103" i="1"/>
  <c r="M103" i="1"/>
  <c r="F103" i="1"/>
  <c r="F102" i="1"/>
  <c r="G102" i="1"/>
  <c r="I102" i="1"/>
  <c r="J102" i="1"/>
  <c r="K102" i="1"/>
  <c r="L102" i="1"/>
  <c r="M26" i="1"/>
  <c r="L26" i="1"/>
  <c r="K26" i="1"/>
  <c r="J26" i="1"/>
  <c r="I26" i="1"/>
  <c r="H26" i="1"/>
  <c r="G26" i="1"/>
  <c r="F26" i="1"/>
  <c r="E26" i="1"/>
  <c r="D25" i="1"/>
  <c r="C25" i="1" s="1"/>
  <c r="D24" i="1"/>
  <c r="C24" i="1" s="1"/>
  <c r="K185" i="1" l="1"/>
  <c r="G185" i="1"/>
  <c r="M185" i="1"/>
  <c r="I185" i="1"/>
  <c r="C164" i="1"/>
  <c r="C167" i="1"/>
  <c r="C170" i="1"/>
  <c r="C179" i="1"/>
  <c r="D164" i="1"/>
  <c r="D167" i="1"/>
  <c r="D170" i="1"/>
  <c r="D173" i="1"/>
  <c r="D179" i="1"/>
  <c r="L185" i="1"/>
  <c r="H185" i="1"/>
  <c r="J185" i="1"/>
  <c r="F185" i="1"/>
  <c r="E185" i="1"/>
  <c r="C173" i="1"/>
  <c r="I104" i="1"/>
  <c r="E104" i="1"/>
  <c r="L104" i="1"/>
  <c r="M102" i="1"/>
  <c r="M104" i="1" s="1"/>
  <c r="K104" i="1"/>
  <c r="G104" i="1"/>
  <c r="H102" i="1"/>
  <c r="H104" i="1" s="1"/>
  <c r="J104" i="1"/>
  <c r="F104" i="1"/>
  <c r="D26" i="1"/>
  <c r="C26" i="1"/>
  <c r="F187" i="1"/>
  <c r="F215" i="1" s="1"/>
  <c r="G187" i="1"/>
  <c r="G215" i="1" s="1"/>
  <c r="H187" i="1"/>
  <c r="H215" i="1" s="1"/>
  <c r="I187" i="1"/>
  <c r="I215" i="1" s="1"/>
  <c r="J187" i="1"/>
  <c r="J215" i="1" s="1"/>
  <c r="K187" i="1"/>
  <c r="K215" i="1" s="1"/>
  <c r="L187" i="1"/>
  <c r="L215" i="1" s="1"/>
  <c r="M187" i="1"/>
  <c r="M215" i="1" s="1"/>
  <c r="J591" i="1" l="1"/>
  <c r="F591" i="1"/>
  <c r="M591" i="1"/>
  <c r="I591" i="1"/>
  <c r="L591" i="1"/>
  <c r="H591" i="1"/>
  <c r="K591" i="1"/>
  <c r="G591" i="1"/>
  <c r="E591" i="1" l="1"/>
  <c r="M747" i="1" l="1"/>
  <c r="L747" i="1"/>
  <c r="K747" i="1"/>
  <c r="J747" i="1"/>
  <c r="I747" i="1"/>
  <c r="H747" i="1"/>
  <c r="G747" i="1"/>
  <c r="F747" i="1"/>
  <c r="E747" i="1"/>
  <c r="D746" i="1"/>
  <c r="C746" i="1" s="1"/>
  <c r="D745" i="1"/>
  <c r="D747" i="1" l="1"/>
  <c r="C745" i="1"/>
  <c r="C747" i="1" s="1"/>
  <c r="M753" i="1" l="1"/>
  <c r="L753" i="1"/>
  <c r="K753" i="1"/>
  <c r="J753" i="1"/>
  <c r="I753" i="1"/>
  <c r="H753" i="1"/>
  <c r="G753" i="1"/>
  <c r="F753" i="1"/>
  <c r="E753" i="1"/>
  <c r="D752" i="1"/>
  <c r="C752" i="1" s="1"/>
  <c r="D751" i="1"/>
  <c r="C751" i="1" s="1"/>
  <c r="C753" i="1" l="1"/>
  <c r="D753" i="1"/>
  <c r="M840" i="1"/>
  <c r="L840" i="1"/>
  <c r="K840" i="1"/>
  <c r="J840" i="1"/>
  <c r="I840" i="1"/>
  <c r="H840" i="1"/>
  <c r="G840" i="1"/>
  <c r="F840" i="1"/>
  <c r="E840" i="1"/>
  <c r="D839" i="1"/>
  <c r="C839" i="1" s="1"/>
  <c r="D838" i="1"/>
  <c r="C838" i="1" s="1"/>
  <c r="M795" i="1"/>
  <c r="L795" i="1"/>
  <c r="K795" i="1"/>
  <c r="J795" i="1"/>
  <c r="I795" i="1"/>
  <c r="H795" i="1"/>
  <c r="G795" i="1"/>
  <c r="F795" i="1"/>
  <c r="E795" i="1"/>
  <c r="D794" i="1"/>
  <c r="C794" i="1" s="1"/>
  <c r="D793" i="1"/>
  <c r="M792" i="1"/>
  <c r="L792" i="1"/>
  <c r="K792" i="1"/>
  <c r="J792" i="1"/>
  <c r="I792" i="1"/>
  <c r="H792" i="1"/>
  <c r="G792" i="1"/>
  <c r="F792" i="1"/>
  <c r="E792" i="1"/>
  <c r="D791" i="1"/>
  <c r="C791" i="1" s="1"/>
  <c r="D790" i="1"/>
  <c r="C790" i="1" s="1"/>
  <c r="M789" i="1"/>
  <c r="L789" i="1"/>
  <c r="K789" i="1"/>
  <c r="J789" i="1"/>
  <c r="I789" i="1"/>
  <c r="H789" i="1"/>
  <c r="G789" i="1"/>
  <c r="F789" i="1"/>
  <c r="E789" i="1"/>
  <c r="D788" i="1"/>
  <c r="C788" i="1" s="1"/>
  <c r="D787" i="1"/>
  <c r="M786" i="1"/>
  <c r="L786" i="1"/>
  <c r="K786" i="1"/>
  <c r="J786" i="1"/>
  <c r="I786" i="1"/>
  <c r="H786" i="1"/>
  <c r="G786" i="1"/>
  <c r="F786" i="1"/>
  <c r="E786" i="1"/>
  <c r="D785" i="1"/>
  <c r="C785" i="1" s="1"/>
  <c r="D784" i="1"/>
  <c r="M783" i="1"/>
  <c r="L783" i="1"/>
  <c r="K783" i="1"/>
  <c r="J783" i="1"/>
  <c r="I783" i="1"/>
  <c r="H783" i="1"/>
  <c r="G783" i="1"/>
  <c r="F783" i="1"/>
  <c r="E783" i="1"/>
  <c r="D782" i="1"/>
  <c r="C782" i="1" s="1"/>
  <c r="D781" i="1"/>
  <c r="M774" i="1"/>
  <c r="L774" i="1"/>
  <c r="K774" i="1"/>
  <c r="J774" i="1"/>
  <c r="I774" i="1"/>
  <c r="H774" i="1"/>
  <c r="G774" i="1"/>
  <c r="F774" i="1"/>
  <c r="E774" i="1"/>
  <c r="D773" i="1"/>
  <c r="C773" i="1" s="1"/>
  <c r="D772" i="1"/>
  <c r="C772" i="1" s="1"/>
  <c r="M771" i="1"/>
  <c r="L771" i="1"/>
  <c r="K771" i="1"/>
  <c r="J771" i="1"/>
  <c r="I771" i="1"/>
  <c r="H771" i="1"/>
  <c r="G771" i="1"/>
  <c r="F771" i="1"/>
  <c r="E771" i="1"/>
  <c r="D770" i="1"/>
  <c r="C770" i="1" s="1"/>
  <c r="D769" i="1"/>
  <c r="C769" i="1" s="1"/>
  <c r="M744" i="1"/>
  <c r="L744" i="1"/>
  <c r="K744" i="1"/>
  <c r="J744" i="1"/>
  <c r="I744" i="1"/>
  <c r="H744" i="1"/>
  <c r="G744" i="1"/>
  <c r="F744" i="1"/>
  <c r="E744" i="1"/>
  <c r="D743" i="1"/>
  <c r="C743" i="1" s="1"/>
  <c r="D742" i="1"/>
  <c r="M735" i="1"/>
  <c r="L735" i="1"/>
  <c r="K735" i="1"/>
  <c r="J735" i="1"/>
  <c r="I735" i="1"/>
  <c r="H735" i="1"/>
  <c r="G735" i="1"/>
  <c r="F735" i="1"/>
  <c r="E735" i="1"/>
  <c r="D734" i="1"/>
  <c r="C734" i="1" s="1"/>
  <c r="D733" i="1"/>
  <c r="M708" i="1"/>
  <c r="L708" i="1"/>
  <c r="K708" i="1"/>
  <c r="J708" i="1"/>
  <c r="I708" i="1"/>
  <c r="H708" i="1"/>
  <c r="G708" i="1"/>
  <c r="F708" i="1"/>
  <c r="E708" i="1"/>
  <c r="D707" i="1"/>
  <c r="C707" i="1" s="1"/>
  <c r="D706" i="1"/>
  <c r="C706" i="1" s="1"/>
  <c r="M693" i="1"/>
  <c r="L693" i="1"/>
  <c r="K693" i="1"/>
  <c r="J693" i="1"/>
  <c r="I693" i="1"/>
  <c r="H693" i="1"/>
  <c r="G693" i="1"/>
  <c r="F693" i="1"/>
  <c r="E693" i="1"/>
  <c r="D692" i="1"/>
  <c r="C692" i="1" s="1"/>
  <c r="D691" i="1"/>
  <c r="M684" i="1"/>
  <c r="L684" i="1"/>
  <c r="K684" i="1"/>
  <c r="J684" i="1"/>
  <c r="I684" i="1"/>
  <c r="H684" i="1"/>
  <c r="G684" i="1"/>
  <c r="F684" i="1"/>
  <c r="E684" i="1"/>
  <c r="D683" i="1"/>
  <c r="C683" i="1" s="1"/>
  <c r="D682" i="1"/>
  <c r="C682" i="1" s="1"/>
  <c r="M681" i="1"/>
  <c r="L681" i="1"/>
  <c r="K681" i="1"/>
  <c r="J681" i="1"/>
  <c r="I681" i="1"/>
  <c r="H681" i="1"/>
  <c r="G681" i="1"/>
  <c r="F681" i="1"/>
  <c r="E681" i="1"/>
  <c r="D680" i="1"/>
  <c r="C680" i="1" s="1"/>
  <c r="D679" i="1"/>
  <c r="C679" i="1" s="1"/>
  <c r="M666" i="1"/>
  <c r="L666" i="1"/>
  <c r="K666" i="1"/>
  <c r="J666" i="1"/>
  <c r="I666" i="1"/>
  <c r="H666" i="1"/>
  <c r="G666" i="1"/>
  <c r="F666" i="1"/>
  <c r="E666" i="1"/>
  <c r="D665" i="1"/>
  <c r="C665" i="1" s="1"/>
  <c r="D664" i="1"/>
  <c r="M651" i="1"/>
  <c r="L651" i="1"/>
  <c r="K651" i="1"/>
  <c r="J651" i="1"/>
  <c r="I651" i="1"/>
  <c r="H651" i="1"/>
  <c r="G651" i="1"/>
  <c r="F651" i="1"/>
  <c r="E651" i="1"/>
  <c r="D650" i="1"/>
  <c r="C650" i="1" s="1"/>
  <c r="D649" i="1"/>
  <c r="C649" i="1" s="1"/>
  <c r="M648" i="1"/>
  <c r="L648" i="1"/>
  <c r="K648" i="1"/>
  <c r="J648" i="1"/>
  <c r="I648" i="1"/>
  <c r="H648" i="1"/>
  <c r="G648" i="1"/>
  <c r="F648" i="1"/>
  <c r="E648" i="1"/>
  <c r="D647" i="1"/>
  <c r="C647" i="1" s="1"/>
  <c r="D646" i="1"/>
  <c r="C646" i="1" s="1"/>
  <c r="M627" i="1"/>
  <c r="L627" i="1"/>
  <c r="K627" i="1"/>
  <c r="J627" i="1"/>
  <c r="I627" i="1"/>
  <c r="H627" i="1"/>
  <c r="G627" i="1"/>
  <c r="F627" i="1"/>
  <c r="E627" i="1"/>
  <c r="D626" i="1"/>
  <c r="C626" i="1" s="1"/>
  <c r="D625" i="1"/>
  <c r="M624" i="1"/>
  <c r="L624" i="1"/>
  <c r="K624" i="1"/>
  <c r="J624" i="1"/>
  <c r="I624" i="1"/>
  <c r="H624" i="1"/>
  <c r="G624" i="1"/>
  <c r="F624" i="1"/>
  <c r="E624" i="1"/>
  <c r="D623" i="1"/>
  <c r="C623" i="1" s="1"/>
  <c r="D622" i="1"/>
  <c r="M621" i="1"/>
  <c r="L621" i="1"/>
  <c r="K621" i="1"/>
  <c r="J621" i="1"/>
  <c r="I621" i="1"/>
  <c r="H621" i="1"/>
  <c r="G621" i="1"/>
  <c r="F621" i="1"/>
  <c r="E621" i="1"/>
  <c r="D620" i="1"/>
  <c r="C620" i="1" s="1"/>
  <c r="D619" i="1"/>
  <c r="M618" i="1"/>
  <c r="L618" i="1"/>
  <c r="K618" i="1"/>
  <c r="J618" i="1"/>
  <c r="I618" i="1"/>
  <c r="H618" i="1"/>
  <c r="G618" i="1"/>
  <c r="F618" i="1"/>
  <c r="E618" i="1"/>
  <c r="D617" i="1"/>
  <c r="C617" i="1" s="1"/>
  <c r="D616" i="1"/>
  <c r="M579" i="1"/>
  <c r="L579" i="1"/>
  <c r="K579" i="1"/>
  <c r="J579" i="1"/>
  <c r="I579" i="1"/>
  <c r="H579" i="1"/>
  <c r="G579" i="1"/>
  <c r="F579" i="1"/>
  <c r="E579" i="1"/>
  <c r="D578" i="1"/>
  <c r="C578" i="1" s="1"/>
  <c r="D577" i="1"/>
  <c r="M576" i="1"/>
  <c r="L576" i="1"/>
  <c r="K576" i="1"/>
  <c r="J576" i="1"/>
  <c r="I576" i="1"/>
  <c r="H576" i="1"/>
  <c r="G576" i="1"/>
  <c r="F576" i="1"/>
  <c r="E576" i="1"/>
  <c r="D575" i="1"/>
  <c r="C575" i="1" s="1"/>
  <c r="D574" i="1"/>
  <c r="C574" i="1" s="1"/>
  <c r="D789" i="1" l="1"/>
  <c r="J765" i="1"/>
  <c r="D579" i="1"/>
  <c r="F765" i="1"/>
  <c r="L765" i="1"/>
  <c r="H765" i="1"/>
  <c r="D621" i="1"/>
  <c r="D666" i="1"/>
  <c r="D744" i="1"/>
  <c r="D735" i="1"/>
  <c r="K765" i="1"/>
  <c r="G765" i="1"/>
  <c r="E765" i="1"/>
  <c r="D693" i="1"/>
  <c r="D783" i="1"/>
  <c r="D786" i="1"/>
  <c r="C576" i="1"/>
  <c r="C681" i="1"/>
  <c r="C684" i="1"/>
  <c r="D624" i="1"/>
  <c r="D684" i="1"/>
  <c r="C840" i="1"/>
  <c r="C784" i="1"/>
  <c r="C786" i="1" s="1"/>
  <c r="C787" i="1"/>
  <c r="C789" i="1" s="1"/>
  <c r="C792" i="1"/>
  <c r="D795" i="1"/>
  <c r="C771" i="1"/>
  <c r="C708" i="1"/>
  <c r="C733" i="1"/>
  <c r="C735" i="1" s="1"/>
  <c r="C742" i="1"/>
  <c r="C744" i="1" s="1"/>
  <c r="D771" i="1"/>
  <c r="D774" i="1"/>
  <c r="M765" i="1"/>
  <c r="I765" i="1"/>
  <c r="D840" i="1"/>
  <c r="C793" i="1"/>
  <c r="C795" i="1" s="1"/>
  <c r="D792" i="1"/>
  <c r="C781" i="1"/>
  <c r="C783" i="1" s="1"/>
  <c r="C774" i="1"/>
  <c r="D708" i="1"/>
  <c r="C691" i="1"/>
  <c r="C693" i="1" s="1"/>
  <c r="D681" i="1"/>
  <c r="C651" i="1"/>
  <c r="D618" i="1"/>
  <c r="C616" i="1"/>
  <c r="C618" i="1" s="1"/>
  <c r="C619" i="1"/>
  <c r="C621" i="1" s="1"/>
  <c r="C622" i="1"/>
  <c r="C624" i="1" s="1"/>
  <c r="D627" i="1"/>
  <c r="D651" i="1"/>
  <c r="C648" i="1"/>
  <c r="C664" i="1"/>
  <c r="C666" i="1" s="1"/>
  <c r="D648" i="1"/>
  <c r="C625" i="1"/>
  <c r="C627" i="1" s="1"/>
  <c r="C577" i="1"/>
  <c r="C579" i="1" s="1"/>
  <c r="D576" i="1"/>
  <c r="M543" i="1"/>
  <c r="L543" i="1"/>
  <c r="K543" i="1"/>
  <c r="J543" i="1"/>
  <c r="I543" i="1"/>
  <c r="H543" i="1"/>
  <c r="G543" i="1"/>
  <c r="F543" i="1"/>
  <c r="E543" i="1"/>
  <c r="D542" i="1"/>
  <c r="C542" i="1" s="1"/>
  <c r="D541" i="1"/>
  <c r="M540" i="1"/>
  <c r="L540" i="1"/>
  <c r="K540" i="1"/>
  <c r="J540" i="1"/>
  <c r="I540" i="1"/>
  <c r="H540" i="1"/>
  <c r="G540" i="1"/>
  <c r="F540" i="1"/>
  <c r="E540" i="1"/>
  <c r="D539" i="1"/>
  <c r="C539" i="1" s="1"/>
  <c r="D538" i="1"/>
  <c r="C538" i="1" s="1"/>
  <c r="M537" i="1"/>
  <c r="L537" i="1"/>
  <c r="K537" i="1"/>
  <c r="J537" i="1"/>
  <c r="I537" i="1"/>
  <c r="H537" i="1"/>
  <c r="G537" i="1"/>
  <c r="F537" i="1"/>
  <c r="E537" i="1"/>
  <c r="D536" i="1"/>
  <c r="C536" i="1" s="1"/>
  <c r="D535" i="1"/>
  <c r="C535" i="1" s="1"/>
  <c r="M492" i="1"/>
  <c r="L492" i="1"/>
  <c r="K492" i="1"/>
  <c r="J492" i="1"/>
  <c r="I492" i="1"/>
  <c r="H492" i="1"/>
  <c r="G492" i="1"/>
  <c r="F492" i="1"/>
  <c r="E492" i="1"/>
  <c r="D491" i="1"/>
  <c r="C491" i="1" s="1"/>
  <c r="D490" i="1"/>
  <c r="C490" i="1" s="1"/>
  <c r="M489" i="1"/>
  <c r="L489" i="1"/>
  <c r="K489" i="1"/>
  <c r="J489" i="1"/>
  <c r="I489" i="1"/>
  <c r="H489" i="1"/>
  <c r="G489" i="1"/>
  <c r="F489" i="1"/>
  <c r="E489" i="1"/>
  <c r="D488" i="1"/>
  <c r="C488" i="1" s="1"/>
  <c r="D487" i="1"/>
  <c r="C487" i="1" s="1"/>
  <c r="M486" i="1"/>
  <c r="L486" i="1"/>
  <c r="K486" i="1"/>
  <c r="J486" i="1"/>
  <c r="I486" i="1"/>
  <c r="H486" i="1"/>
  <c r="G486" i="1"/>
  <c r="F486" i="1"/>
  <c r="E486" i="1"/>
  <c r="D485" i="1"/>
  <c r="C485" i="1" s="1"/>
  <c r="D484" i="1"/>
  <c r="M483" i="1"/>
  <c r="L483" i="1"/>
  <c r="K483" i="1"/>
  <c r="J483" i="1"/>
  <c r="I483" i="1"/>
  <c r="H483" i="1"/>
  <c r="G483" i="1"/>
  <c r="F483" i="1"/>
  <c r="E483" i="1"/>
  <c r="D482" i="1"/>
  <c r="C482" i="1" s="1"/>
  <c r="D481" i="1"/>
  <c r="C481" i="1" s="1"/>
  <c r="M480" i="1"/>
  <c r="L480" i="1"/>
  <c r="K480" i="1"/>
  <c r="J480" i="1"/>
  <c r="I480" i="1"/>
  <c r="H480" i="1"/>
  <c r="G480" i="1"/>
  <c r="F480" i="1"/>
  <c r="E480" i="1"/>
  <c r="D479" i="1"/>
  <c r="C479" i="1" s="1"/>
  <c r="D478" i="1"/>
  <c r="M426" i="1"/>
  <c r="L426" i="1"/>
  <c r="K426" i="1"/>
  <c r="J426" i="1"/>
  <c r="I426" i="1"/>
  <c r="H426" i="1"/>
  <c r="G426" i="1"/>
  <c r="F426" i="1"/>
  <c r="E426" i="1"/>
  <c r="D425" i="1"/>
  <c r="C425" i="1" s="1"/>
  <c r="D424" i="1"/>
  <c r="C424" i="1" s="1"/>
  <c r="M405" i="1"/>
  <c r="L405" i="1"/>
  <c r="K405" i="1"/>
  <c r="J405" i="1"/>
  <c r="I405" i="1"/>
  <c r="H405" i="1"/>
  <c r="G405" i="1"/>
  <c r="F405" i="1"/>
  <c r="E405" i="1"/>
  <c r="D404" i="1"/>
  <c r="C404" i="1" s="1"/>
  <c r="D403" i="1"/>
  <c r="D543" i="1" l="1"/>
  <c r="C483" i="1"/>
  <c r="C541" i="1"/>
  <c r="C543" i="1" s="1"/>
  <c r="D480" i="1"/>
  <c r="C426" i="1"/>
  <c r="C489" i="1"/>
  <c r="C492" i="1"/>
  <c r="D486" i="1"/>
  <c r="C537" i="1"/>
  <c r="C540" i="1"/>
  <c r="D426" i="1"/>
  <c r="D537" i="1"/>
  <c r="D540" i="1"/>
  <c r="D405" i="1"/>
  <c r="D483" i="1"/>
  <c r="D489" i="1"/>
  <c r="D492" i="1"/>
  <c r="C484" i="1"/>
  <c r="C486" i="1" s="1"/>
  <c r="C478" i="1"/>
  <c r="C480" i="1" s="1"/>
  <c r="C403" i="1"/>
  <c r="C405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30" i="1"/>
  <c r="L330" i="1"/>
  <c r="K330" i="1"/>
  <c r="J330" i="1"/>
  <c r="I330" i="1"/>
  <c r="H330" i="1"/>
  <c r="G330" i="1"/>
  <c r="F330" i="1"/>
  <c r="E330" i="1"/>
  <c r="D329" i="1"/>
  <c r="C329" i="1" s="1"/>
  <c r="D328" i="1"/>
  <c r="F308" i="1"/>
  <c r="G308" i="1"/>
  <c r="H308" i="1"/>
  <c r="I308" i="1"/>
  <c r="J308" i="1"/>
  <c r="K308" i="1"/>
  <c r="L308" i="1"/>
  <c r="M308" i="1"/>
  <c r="E308" i="1"/>
  <c r="E307" i="1"/>
  <c r="F307" i="1"/>
  <c r="G307" i="1"/>
  <c r="H307" i="1"/>
  <c r="I307" i="1"/>
  <c r="J307" i="1"/>
  <c r="K307" i="1"/>
  <c r="L307" i="1"/>
  <c r="M307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C313" i="1" s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M270" i="1"/>
  <c r="L270" i="1"/>
  <c r="K270" i="1"/>
  <c r="J270" i="1"/>
  <c r="I270" i="1"/>
  <c r="H270" i="1"/>
  <c r="G270" i="1"/>
  <c r="F270" i="1"/>
  <c r="E270" i="1"/>
  <c r="D269" i="1"/>
  <c r="C269" i="1" s="1"/>
  <c r="D268" i="1"/>
  <c r="M267" i="1"/>
  <c r="L267" i="1"/>
  <c r="K267" i="1"/>
  <c r="J267" i="1"/>
  <c r="I267" i="1"/>
  <c r="H267" i="1"/>
  <c r="G267" i="1"/>
  <c r="F267" i="1"/>
  <c r="E267" i="1"/>
  <c r="D266" i="1"/>
  <c r="C266" i="1" s="1"/>
  <c r="D265" i="1"/>
  <c r="M264" i="1"/>
  <c r="L264" i="1"/>
  <c r="K264" i="1"/>
  <c r="J264" i="1"/>
  <c r="I264" i="1"/>
  <c r="H264" i="1"/>
  <c r="G264" i="1"/>
  <c r="F264" i="1"/>
  <c r="E264" i="1"/>
  <c r="D263" i="1"/>
  <c r="C263" i="1" s="1"/>
  <c r="D262" i="1"/>
  <c r="M261" i="1"/>
  <c r="L261" i="1"/>
  <c r="K261" i="1"/>
  <c r="J261" i="1"/>
  <c r="I261" i="1"/>
  <c r="H261" i="1"/>
  <c r="G261" i="1"/>
  <c r="F261" i="1"/>
  <c r="E261" i="1"/>
  <c r="D260" i="1"/>
  <c r="C260" i="1" s="1"/>
  <c r="D259" i="1"/>
  <c r="M258" i="1"/>
  <c r="L258" i="1"/>
  <c r="K258" i="1"/>
  <c r="J258" i="1"/>
  <c r="I258" i="1"/>
  <c r="H258" i="1"/>
  <c r="G258" i="1"/>
  <c r="F258" i="1"/>
  <c r="E258" i="1"/>
  <c r="D257" i="1"/>
  <c r="C257" i="1" s="1"/>
  <c r="D256" i="1"/>
  <c r="M255" i="1"/>
  <c r="L255" i="1"/>
  <c r="K255" i="1"/>
  <c r="J255" i="1"/>
  <c r="I255" i="1"/>
  <c r="H255" i="1"/>
  <c r="G255" i="1"/>
  <c r="F255" i="1"/>
  <c r="E255" i="1"/>
  <c r="D254" i="1"/>
  <c r="C254" i="1" s="1"/>
  <c r="D253" i="1"/>
  <c r="M252" i="1"/>
  <c r="L252" i="1"/>
  <c r="K252" i="1"/>
  <c r="J252" i="1"/>
  <c r="I252" i="1"/>
  <c r="H252" i="1"/>
  <c r="G252" i="1"/>
  <c r="F252" i="1"/>
  <c r="E252" i="1"/>
  <c r="D251" i="1"/>
  <c r="C251" i="1" s="1"/>
  <c r="D250" i="1"/>
  <c r="D330" i="1" l="1"/>
  <c r="D288" i="1"/>
  <c r="J309" i="1"/>
  <c r="D261" i="1"/>
  <c r="D273" i="1"/>
  <c r="D267" i="1"/>
  <c r="D279" i="1"/>
  <c r="D258" i="1"/>
  <c r="G309" i="1"/>
  <c r="D255" i="1"/>
  <c r="D270" i="1"/>
  <c r="D282" i="1"/>
  <c r="D264" i="1"/>
  <c r="D276" i="1"/>
  <c r="C259" i="1"/>
  <c r="C261" i="1" s="1"/>
  <c r="C262" i="1"/>
  <c r="C264" i="1" s="1"/>
  <c r="C265" i="1"/>
  <c r="C267" i="1" s="1"/>
  <c r="C268" i="1"/>
  <c r="C270" i="1" s="1"/>
  <c r="C271" i="1"/>
  <c r="C273" i="1" s="1"/>
  <c r="C274" i="1"/>
  <c r="C276" i="1" s="1"/>
  <c r="C277" i="1"/>
  <c r="C279" i="1" s="1"/>
  <c r="C280" i="1"/>
  <c r="C282" i="1" s="1"/>
  <c r="D285" i="1"/>
  <c r="C286" i="1"/>
  <c r="C288" i="1" s="1"/>
  <c r="M309" i="1"/>
  <c r="I309" i="1"/>
  <c r="C328" i="1"/>
  <c r="C330" i="1" s="1"/>
  <c r="C315" i="1"/>
  <c r="E309" i="1"/>
  <c r="F309" i="1"/>
  <c r="D315" i="1"/>
  <c r="D252" i="1"/>
  <c r="C253" i="1"/>
  <c r="C255" i="1" s="1"/>
  <c r="C256" i="1"/>
  <c r="C258" i="1" s="1"/>
  <c r="L309" i="1"/>
  <c r="H309" i="1"/>
  <c r="K309" i="1"/>
  <c r="D308" i="1"/>
  <c r="C283" i="1"/>
  <c r="C285" i="1" s="1"/>
  <c r="C250" i="1"/>
  <c r="C252" i="1" s="1"/>
  <c r="M213" i="1"/>
  <c r="L213" i="1"/>
  <c r="K213" i="1"/>
  <c r="J213" i="1"/>
  <c r="I213" i="1"/>
  <c r="H213" i="1"/>
  <c r="G213" i="1"/>
  <c r="F213" i="1"/>
  <c r="E213" i="1"/>
  <c r="D212" i="1"/>
  <c r="C212" i="1" s="1"/>
  <c r="D211" i="1"/>
  <c r="C211" i="1" s="1"/>
  <c r="M210" i="1"/>
  <c r="L210" i="1"/>
  <c r="K210" i="1"/>
  <c r="J210" i="1"/>
  <c r="I210" i="1"/>
  <c r="H210" i="1"/>
  <c r="G210" i="1"/>
  <c r="F210" i="1"/>
  <c r="E210" i="1"/>
  <c r="D209" i="1"/>
  <c r="C209" i="1" s="1"/>
  <c r="D208" i="1"/>
  <c r="E187" i="1"/>
  <c r="D187" i="1" s="1"/>
  <c r="E186" i="1"/>
  <c r="E214" i="1" s="1"/>
  <c r="F186" i="1"/>
  <c r="F214" i="1" s="1"/>
  <c r="G186" i="1"/>
  <c r="G214" i="1" s="1"/>
  <c r="H186" i="1"/>
  <c r="H214" i="1" s="1"/>
  <c r="I186" i="1"/>
  <c r="I214" i="1" s="1"/>
  <c r="J186" i="1"/>
  <c r="J214" i="1" s="1"/>
  <c r="K186" i="1"/>
  <c r="K214" i="1" s="1"/>
  <c r="L186" i="1"/>
  <c r="M186" i="1"/>
  <c r="M214" i="1" s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M182" i="1"/>
  <c r="L182" i="1"/>
  <c r="K182" i="1"/>
  <c r="J182" i="1"/>
  <c r="I182" i="1"/>
  <c r="H182" i="1"/>
  <c r="G182" i="1"/>
  <c r="F182" i="1"/>
  <c r="E182" i="1"/>
  <c r="D181" i="1"/>
  <c r="C181" i="1" s="1"/>
  <c r="D180" i="1"/>
  <c r="D153" i="1"/>
  <c r="C153" i="1" s="1"/>
  <c r="D154" i="1"/>
  <c r="C154" i="1" s="1"/>
  <c r="E155" i="1"/>
  <c r="F155" i="1"/>
  <c r="G155" i="1"/>
  <c r="H155" i="1"/>
  <c r="I155" i="1"/>
  <c r="J155" i="1"/>
  <c r="K155" i="1"/>
  <c r="L155" i="1"/>
  <c r="M155" i="1"/>
  <c r="M149" i="1"/>
  <c r="L149" i="1"/>
  <c r="K149" i="1"/>
  <c r="J149" i="1"/>
  <c r="I149" i="1"/>
  <c r="H149" i="1"/>
  <c r="G149" i="1"/>
  <c r="F149" i="1"/>
  <c r="E149" i="1"/>
  <c r="D148" i="1"/>
  <c r="C148" i="1" s="1"/>
  <c r="D147" i="1"/>
  <c r="C147" i="1" s="1"/>
  <c r="M143" i="1"/>
  <c r="L143" i="1"/>
  <c r="K143" i="1"/>
  <c r="J143" i="1"/>
  <c r="I143" i="1"/>
  <c r="H143" i="1"/>
  <c r="G143" i="1"/>
  <c r="F143" i="1"/>
  <c r="E143" i="1"/>
  <c r="D142" i="1"/>
  <c r="C142" i="1" s="1"/>
  <c r="D141" i="1"/>
  <c r="F112" i="1"/>
  <c r="F124" i="1" s="1"/>
  <c r="G112" i="1"/>
  <c r="G124" i="1" s="1"/>
  <c r="H112" i="1"/>
  <c r="H124" i="1" s="1"/>
  <c r="I112" i="1"/>
  <c r="I124" i="1" s="1"/>
  <c r="J112" i="1"/>
  <c r="J124" i="1" s="1"/>
  <c r="K112" i="1"/>
  <c r="K124" i="1" s="1"/>
  <c r="L112" i="1"/>
  <c r="L124" i="1" s="1"/>
  <c r="M112" i="1"/>
  <c r="M124" i="1" s="1"/>
  <c r="E112" i="1"/>
  <c r="E124" i="1" s="1"/>
  <c r="E111" i="1"/>
  <c r="E123" i="1" s="1"/>
  <c r="F111" i="1"/>
  <c r="F123" i="1" s="1"/>
  <c r="G111" i="1"/>
  <c r="G123" i="1" s="1"/>
  <c r="H111" i="1"/>
  <c r="H123" i="1" s="1"/>
  <c r="I111" i="1"/>
  <c r="I123" i="1" s="1"/>
  <c r="J111" i="1"/>
  <c r="J123" i="1" s="1"/>
  <c r="K111" i="1"/>
  <c r="K123" i="1" s="1"/>
  <c r="L111" i="1"/>
  <c r="L123" i="1" s="1"/>
  <c r="M111" i="1"/>
  <c r="M123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180" i="1" l="1"/>
  <c r="C182" i="1" s="1"/>
  <c r="D194" i="1"/>
  <c r="J188" i="1"/>
  <c r="H188" i="1"/>
  <c r="L188" i="1"/>
  <c r="F188" i="1"/>
  <c r="D210" i="1"/>
  <c r="K188" i="1"/>
  <c r="L214" i="1"/>
  <c r="K113" i="1"/>
  <c r="G113" i="1"/>
  <c r="E215" i="1"/>
  <c r="C208" i="1"/>
  <c r="C210" i="1" s="1"/>
  <c r="C213" i="1"/>
  <c r="C308" i="1"/>
  <c r="D213" i="1"/>
  <c r="C187" i="1"/>
  <c r="G188" i="1"/>
  <c r="M188" i="1"/>
  <c r="I188" i="1"/>
  <c r="E188" i="1"/>
  <c r="D155" i="1"/>
  <c r="C192" i="1"/>
  <c r="D182" i="1"/>
  <c r="C155" i="1"/>
  <c r="L113" i="1"/>
  <c r="C89" i="1"/>
  <c r="C92" i="1"/>
  <c r="J113" i="1"/>
  <c r="D68" i="1"/>
  <c r="D80" i="1"/>
  <c r="D86" i="1"/>
  <c r="D92" i="1"/>
  <c r="C119" i="1"/>
  <c r="F113" i="1"/>
  <c r="H113" i="1"/>
  <c r="M113" i="1"/>
  <c r="C74" i="1"/>
  <c r="C77" i="1"/>
  <c r="I113" i="1"/>
  <c r="E113" i="1"/>
  <c r="D112" i="1"/>
  <c r="D143" i="1"/>
  <c r="D149" i="1"/>
  <c r="C149" i="1"/>
  <c r="C141" i="1"/>
  <c r="C143" i="1" s="1"/>
  <c r="D119" i="1"/>
  <c r="D89" i="1"/>
  <c r="C86" i="1"/>
  <c r="C83" i="1"/>
  <c r="D83" i="1"/>
  <c r="C78" i="1"/>
  <c r="C80" i="1" s="1"/>
  <c r="D77" i="1"/>
  <c r="D74" i="1"/>
  <c r="C71" i="1"/>
  <c r="D71" i="1"/>
  <c r="C66" i="1"/>
  <c r="C68" i="1" s="1"/>
  <c r="C194" i="1" l="1"/>
  <c r="C112" i="1"/>
  <c r="G377" i="1" l="1"/>
  <c r="E462" i="1" l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C360" i="1" l="1"/>
  <c r="D360" i="1"/>
  <c r="D815" i="1" l="1"/>
  <c r="C815" i="1" s="1"/>
  <c r="M306" i="1" l="1"/>
  <c r="L306" i="1"/>
  <c r="K306" i="1"/>
  <c r="J306" i="1"/>
  <c r="I306" i="1"/>
  <c r="H306" i="1"/>
  <c r="G306" i="1"/>
  <c r="F306" i="1"/>
  <c r="E306" i="1"/>
  <c r="D305" i="1"/>
  <c r="C305" i="1" s="1"/>
  <c r="M834" i="1" l="1"/>
  <c r="L834" i="1"/>
  <c r="K834" i="1"/>
  <c r="J834" i="1"/>
  <c r="I834" i="1"/>
  <c r="H834" i="1"/>
  <c r="G834" i="1"/>
  <c r="F834" i="1"/>
  <c r="E834" i="1"/>
  <c r="D833" i="1"/>
  <c r="C833" i="1" s="1"/>
  <c r="D832" i="1"/>
  <c r="D834" i="1" l="1"/>
  <c r="C832" i="1"/>
  <c r="C834" i="1" s="1"/>
  <c r="J669" i="1" l="1"/>
  <c r="K669" i="1"/>
  <c r="M369" i="1"/>
  <c r="L369" i="1"/>
  <c r="K369" i="1"/>
  <c r="J369" i="1"/>
  <c r="I369" i="1"/>
  <c r="H369" i="1"/>
  <c r="G369" i="1"/>
  <c r="F369" i="1"/>
  <c r="E369" i="1"/>
  <c r="D368" i="1"/>
  <c r="C368" i="1" s="1"/>
  <c r="M110" i="1"/>
  <c r="L110" i="1"/>
  <c r="K110" i="1"/>
  <c r="J110" i="1"/>
  <c r="I110" i="1"/>
  <c r="H110" i="1"/>
  <c r="G110" i="1"/>
  <c r="F110" i="1"/>
  <c r="E110" i="1"/>
  <c r="D109" i="1"/>
  <c r="C109" i="1" s="1"/>
  <c r="D108" i="1"/>
  <c r="C108" i="1" s="1"/>
  <c r="C110" i="1" l="1"/>
  <c r="D110" i="1"/>
  <c r="E191" i="1" l="1"/>
  <c r="F191" i="1"/>
  <c r="G191" i="1"/>
  <c r="H191" i="1"/>
  <c r="I191" i="1"/>
  <c r="J191" i="1"/>
  <c r="K191" i="1"/>
  <c r="L191" i="1"/>
  <c r="M191" i="1"/>
  <c r="D190" i="1"/>
  <c r="C190" i="1" s="1"/>
  <c r="M831" i="1" l="1"/>
  <c r="L831" i="1"/>
  <c r="K831" i="1"/>
  <c r="J831" i="1"/>
  <c r="I831" i="1"/>
  <c r="H831" i="1"/>
  <c r="G831" i="1"/>
  <c r="F831" i="1"/>
  <c r="E831" i="1"/>
  <c r="D830" i="1"/>
  <c r="D829" i="1"/>
  <c r="C829" i="1" s="1"/>
  <c r="D831" i="1" l="1"/>
  <c r="C830" i="1"/>
  <c r="C831" i="1" s="1"/>
  <c r="M101" i="1" l="1"/>
  <c r="L101" i="1"/>
  <c r="K101" i="1"/>
  <c r="J101" i="1"/>
  <c r="I101" i="1"/>
  <c r="H101" i="1"/>
  <c r="G101" i="1"/>
  <c r="F101" i="1"/>
  <c r="E101" i="1"/>
  <c r="D100" i="1"/>
  <c r="C100" i="1" l="1"/>
  <c r="M300" i="1"/>
  <c r="L300" i="1"/>
  <c r="K300" i="1"/>
  <c r="J300" i="1"/>
  <c r="I300" i="1"/>
  <c r="H300" i="1"/>
  <c r="G300" i="1"/>
  <c r="F300" i="1"/>
  <c r="E300" i="1"/>
  <c r="D299" i="1"/>
  <c r="C299" i="1" s="1"/>
  <c r="D19" i="1" l="1"/>
  <c r="M846" i="1"/>
  <c r="L846" i="1"/>
  <c r="K846" i="1"/>
  <c r="J846" i="1"/>
  <c r="I846" i="1"/>
  <c r="H846" i="1"/>
  <c r="G846" i="1"/>
  <c r="F846" i="1"/>
  <c r="E846" i="1"/>
  <c r="D845" i="1"/>
  <c r="C845" i="1" s="1"/>
  <c r="M843" i="1"/>
  <c r="L843" i="1"/>
  <c r="K843" i="1"/>
  <c r="J843" i="1"/>
  <c r="I843" i="1"/>
  <c r="H843" i="1"/>
  <c r="G843" i="1"/>
  <c r="F843" i="1"/>
  <c r="E843" i="1"/>
  <c r="D842" i="1"/>
  <c r="C842" i="1" s="1"/>
  <c r="M837" i="1"/>
  <c r="L837" i="1"/>
  <c r="K837" i="1"/>
  <c r="J837" i="1"/>
  <c r="I837" i="1"/>
  <c r="H837" i="1"/>
  <c r="G837" i="1"/>
  <c r="F837" i="1"/>
  <c r="E837" i="1"/>
  <c r="D836" i="1"/>
  <c r="C836" i="1" s="1"/>
  <c r="M828" i="1"/>
  <c r="L828" i="1"/>
  <c r="K828" i="1"/>
  <c r="J828" i="1"/>
  <c r="I828" i="1"/>
  <c r="H828" i="1"/>
  <c r="G828" i="1"/>
  <c r="F828" i="1"/>
  <c r="E828" i="1"/>
  <c r="D827" i="1"/>
  <c r="C827" i="1" s="1"/>
  <c r="M825" i="1"/>
  <c r="L825" i="1"/>
  <c r="K825" i="1"/>
  <c r="J825" i="1"/>
  <c r="I825" i="1"/>
  <c r="H825" i="1"/>
  <c r="G825" i="1"/>
  <c r="F825" i="1"/>
  <c r="E825" i="1"/>
  <c r="D824" i="1"/>
  <c r="C824" i="1" s="1"/>
  <c r="M822" i="1"/>
  <c r="L822" i="1"/>
  <c r="K822" i="1"/>
  <c r="J822" i="1"/>
  <c r="I822" i="1"/>
  <c r="H822" i="1"/>
  <c r="G822" i="1"/>
  <c r="F822" i="1"/>
  <c r="E822" i="1"/>
  <c r="D821" i="1"/>
  <c r="C821" i="1" s="1"/>
  <c r="M819" i="1"/>
  <c r="L819" i="1"/>
  <c r="K819" i="1"/>
  <c r="J819" i="1"/>
  <c r="I819" i="1"/>
  <c r="H819" i="1"/>
  <c r="G819" i="1"/>
  <c r="F819" i="1"/>
  <c r="E819" i="1"/>
  <c r="D818" i="1"/>
  <c r="C818" i="1" s="1"/>
  <c r="M816" i="1"/>
  <c r="L816" i="1"/>
  <c r="K816" i="1"/>
  <c r="J816" i="1"/>
  <c r="I816" i="1"/>
  <c r="H816" i="1"/>
  <c r="G816" i="1"/>
  <c r="F816" i="1"/>
  <c r="E816" i="1"/>
  <c r="M813" i="1"/>
  <c r="L813" i="1"/>
  <c r="K813" i="1"/>
  <c r="J813" i="1"/>
  <c r="I813" i="1"/>
  <c r="H813" i="1"/>
  <c r="G813" i="1"/>
  <c r="F813" i="1"/>
  <c r="E813" i="1"/>
  <c r="D812" i="1"/>
  <c r="C812" i="1" s="1"/>
  <c r="M810" i="1"/>
  <c r="L810" i="1"/>
  <c r="K810" i="1"/>
  <c r="J810" i="1"/>
  <c r="I810" i="1"/>
  <c r="H810" i="1"/>
  <c r="G810" i="1"/>
  <c r="F810" i="1"/>
  <c r="E810" i="1"/>
  <c r="D809" i="1"/>
  <c r="C809" i="1" s="1"/>
  <c r="M807" i="1"/>
  <c r="L807" i="1"/>
  <c r="K807" i="1"/>
  <c r="J807" i="1"/>
  <c r="I807" i="1"/>
  <c r="H807" i="1"/>
  <c r="G807" i="1"/>
  <c r="F807" i="1"/>
  <c r="E807" i="1"/>
  <c r="D806" i="1"/>
  <c r="C806" i="1" s="1"/>
  <c r="M804" i="1"/>
  <c r="L804" i="1"/>
  <c r="K804" i="1"/>
  <c r="J804" i="1"/>
  <c r="I804" i="1"/>
  <c r="H804" i="1"/>
  <c r="G804" i="1"/>
  <c r="F804" i="1"/>
  <c r="E804" i="1"/>
  <c r="D803" i="1"/>
  <c r="C803" i="1" s="1"/>
  <c r="M801" i="1"/>
  <c r="L801" i="1"/>
  <c r="K801" i="1"/>
  <c r="J801" i="1"/>
  <c r="I801" i="1"/>
  <c r="H801" i="1"/>
  <c r="G801" i="1"/>
  <c r="F801" i="1"/>
  <c r="E801" i="1"/>
  <c r="D800" i="1"/>
  <c r="C800" i="1" s="1"/>
  <c r="M798" i="1"/>
  <c r="L798" i="1"/>
  <c r="K798" i="1"/>
  <c r="J798" i="1"/>
  <c r="I798" i="1"/>
  <c r="H798" i="1"/>
  <c r="G798" i="1"/>
  <c r="F798" i="1"/>
  <c r="E798" i="1"/>
  <c r="D797" i="1"/>
  <c r="C797" i="1" s="1"/>
  <c r="M780" i="1"/>
  <c r="L780" i="1"/>
  <c r="K780" i="1"/>
  <c r="J780" i="1"/>
  <c r="I780" i="1"/>
  <c r="H780" i="1"/>
  <c r="G780" i="1"/>
  <c r="F780" i="1"/>
  <c r="E780" i="1"/>
  <c r="D779" i="1"/>
  <c r="C779" i="1" s="1"/>
  <c r="M777" i="1"/>
  <c r="L777" i="1"/>
  <c r="K777" i="1"/>
  <c r="J777" i="1"/>
  <c r="I777" i="1"/>
  <c r="H777" i="1"/>
  <c r="G777" i="1"/>
  <c r="F777" i="1"/>
  <c r="E777" i="1"/>
  <c r="D776" i="1"/>
  <c r="C776" i="1" s="1"/>
  <c r="M768" i="1"/>
  <c r="L768" i="1"/>
  <c r="K768" i="1"/>
  <c r="J768" i="1"/>
  <c r="I768" i="1"/>
  <c r="H768" i="1"/>
  <c r="G768" i="1"/>
  <c r="F768" i="1"/>
  <c r="E768" i="1"/>
  <c r="D767" i="1"/>
  <c r="C767" i="1" s="1"/>
  <c r="M759" i="1"/>
  <c r="L759" i="1"/>
  <c r="K759" i="1"/>
  <c r="J759" i="1"/>
  <c r="I759" i="1"/>
  <c r="H759" i="1"/>
  <c r="G759" i="1"/>
  <c r="F759" i="1"/>
  <c r="E759" i="1"/>
  <c r="D758" i="1"/>
  <c r="C758" i="1" s="1"/>
  <c r="M756" i="1"/>
  <c r="L756" i="1"/>
  <c r="K756" i="1"/>
  <c r="J756" i="1"/>
  <c r="I756" i="1"/>
  <c r="H756" i="1"/>
  <c r="G756" i="1"/>
  <c r="F756" i="1"/>
  <c r="E756" i="1"/>
  <c r="D755" i="1"/>
  <c r="C755" i="1" s="1"/>
  <c r="M750" i="1"/>
  <c r="L750" i="1"/>
  <c r="K750" i="1"/>
  <c r="J750" i="1"/>
  <c r="I750" i="1"/>
  <c r="H750" i="1"/>
  <c r="G750" i="1"/>
  <c r="F750" i="1"/>
  <c r="E750" i="1"/>
  <c r="D749" i="1"/>
  <c r="C749" i="1" s="1"/>
  <c r="M741" i="1"/>
  <c r="L741" i="1"/>
  <c r="K741" i="1"/>
  <c r="J741" i="1"/>
  <c r="I741" i="1"/>
  <c r="H741" i="1"/>
  <c r="G741" i="1"/>
  <c r="F741" i="1"/>
  <c r="E741" i="1"/>
  <c r="D740" i="1"/>
  <c r="C740" i="1" s="1"/>
  <c r="M732" i="1"/>
  <c r="L732" i="1"/>
  <c r="K732" i="1"/>
  <c r="J732" i="1"/>
  <c r="I732" i="1"/>
  <c r="H732" i="1"/>
  <c r="G732" i="1"/>
  <c r="F732" i="1"/>
  <c r="E732" i="1"/>
  <c r="D731" i="1"/>
  <c r="C731" i="1" s="1"/>
  <c r="M729" i="1"/>
  <c r="L729" i="1"/>
  <c r="K729" i="1"/>
  <c r="J729" i="1"/>
  <c r="I729" i="1"/>
  <c r="H729" i="1"/>
  <c r="G729" i="1"/>
  <c r="F729" i="1"/>
  <c r="E729" i="1"/>
  <c r="D728" i="1"/>
  <c r="C728" i="1" s="1"/>
  <c r="M726" i="1"/>
  <c r="L726" i="1"/>
  <c r="K726" i="1"/>
  <c r="J726" i="1"/>
  <c r="I726" i="1"/>
  <c r="H726" i="1"/>
  <c r="G726" i="1"/>
  <c r="F726" i="1"/>
  <c r="E726" i="1"/>
  <c r="D725" i="1"/>
  <c r="C725" i="1" s="1"/>
  <c r="M723" i="1"/>
  <c r="L723" i="1"/>
  <c r="K723" i="1"/>
  <c r="J723" i="1"/>
  <c r="I723" i="1"/>
  <c r="H723" i="1"/>
  <c r="G723" i="1"/>
  <c r="F723" i="1"/>
  <c r="E723" i="1"/>
  <c r="D722" i="1"/>
  <c r="C722" i="1" s="1"/>
  <c r="M720" i="1"/>
  <c r="L720" i="1"/>
  <c r="K720" i="1"/>
  <c r="J720" i="1"/>
  <c r="I720" i="1"/>
  <c r="H720" i="1"/>
  <c r="G720" i="1"/>
  <c r="F720" i="1"/>
  <c r="E720" i="1"/>
  <c r="D719" i="1"/>
  <c r="C719" i="1" s="1"/>
  <c r="M717" i="1"/>
  <c r="L717" i="1"/>
  <c r="K717" i="1"/>
  <c r="J717" i="1"/>
  <c r="I717" i="1"/>
  <c r="H717" i="1"/>
  <c r="G717" i="1"/>
  <c r="F717" i="1"/>
  <c r="E717" i="1"/>
  <c r="D716" i="1"/>
  <c r="C716" i="1" s="1"/>
  <c r="M714" i="1"/>
  <c r="L714" i="1"/>
  <c r="K714" i="1"/>
  <c r="J714" i="1"/>
  <c r="I714" i="1"/>
  <c r="H714" i="1"/>
  <c r="G714" i="1"/>
  <c r="F714" i="1"/>
  <c r="E714" i="1"/>
  <c r="D713" i="1"/>
  <c r="C713" i="1" s="1"/>
  <c r="M711" i="1"/>
  <c r="L711" i="1"/>
  <c r="K711" i="1"/>
  <c r="J711" i="1"/>
  <c r="I711" i="1"/>
  <c r="H711" i="1"/>
  <c r="G711" i="1"/>
  <c r="F711" i="1"/>
  <c r="E711" i="1"/>
  <c r="D710" i="1"/>
  <c r="C710" i="1" s="1"/>
  <c r="M705" i="1"/>
  <c r="L705" i="1"/>
  <c r="K705" i="1"/>
  <c r="J705" i="1"/>
  <c r="I705" i="1"/>
  <c r="H705" i="1"/>
  <c r="G705" i="1"/>
  <c r="F705" i="1"/>
  <c r="E705" i="1"/>
  <c r="D704" i="1"/>
  <c r="C704" i="1" s="1"/>
  <c r="M702" i="1"/>
  <c r="L702" i="1"/>
  <c r="K702" i="1"/>
  <c r="J702" i="1"/>
  <c r="I702" i="1"/>
  <c r="H702" i="1"/>
  <c r="G702" i="1"/>
  <c r="F702" i="1"/>
  <c r="E702" i="1"/>
  <c r="D701" i="1"/>
  <c r="C701" i="1" s="1"/>
  <c r="M699" i="1"/>
  <c r="L699" i="1"/>
  <c r="K699" i="1"/>
  <c r="J699" i="1"/>
  <c r="I699" i="1"/>
  <c r="H699" i="1"/>
  <c r="G699" i="1"/>
  <c r="F699" i="1"/>
  <c r="E699" i="1"/>
  <c r="D698" i="1"/>
  <c r="C698" i="1" s="1"/>
  <c r="M696" i="1"/>
  <c r="L696" i="1"/>
  <c r="K696" i="1"/>
  <c r="J696" i="1"/>
  <c r="I696" i="1"/>
  <c r="H696" i="1"/>
  <c r="G696" i="1"/>
  <c r="F696" i="1"/>
  <c r="E696" i="1"/>
  <c r="D695" i="1"/>
  <c r="C695" i="1" s="1"/>
  <c r="M690" i="1"/>
  <c r="L690" i="1"/>
  <c r="K690" i="1"/>
  <c r="J690" i="1"/>
  <c r="I690" i="1"/>
  <c r="H690" i="1"/>
  <c r="G690" i="1"/>
  <c r="F690" i="1"/>
  <c r="E690" i="1"/>
  <c r="D689" i="1"/>
  <c r="C689" i="1" s="1"/>
  <c r="M687" i="1"/>
  <c r="L687" i="1"/>
  <c r="K687" i="1"/>
  <c r="J687" i="1"/>
  <c r="I687" i="1"/>
  <c r="H687" i="1"/>
  <c r="G687" i="1"/>
  <c r="F687" i="1"/>
  <c r="E687" i="1"/>
  <c r="D686" i="1"/>
  <c r="C686" i="1" s="1"/>
  <c r="M678" i="1"/>
  <c r="L678" i="1"/>
  <c r="K678" i="1"/>
  <c r="J678" i="1"/>
  <c r="I678" i="1"/>
  <c r="H678" i="1"/>
  <c r="G678" i="1"/>
  <c r="F678" i="1"/>
  <c r="E678" i="1"/>
  <c r="D677" i="1"/>
  <c r="C677" i="1" s="1"/>
  <c r="M675" i="1"/>
  <c r="L675" i="1"/>
  <c r="K675" i="1"/>
  <c r="J675" i="1"/>
  <c r="I675" i="1"/>
  <c r="H675" i="1"/>
  <c r="G675" i="1"/>
  <c r="F675" i="1"/>
  <c r="E675" i="1"/>
  <c r="D674" i="1"/>
  <c r="C674" i="1" s="1"/>
  <c r="M672" i="1"/>
  <c r="L672" i="1"/>
  <c r="K672" i="1"/>
  <c r="J672" i="1"/>
  <c r="I672" i="1"/>
  <c r="H672" i="1"/>
  <c r="G672" i="1"/>
  <c r="F672" i="1"/>
  <c r="E672" i="1"/>
  <c r="D671" i="1"/>
  <c r="C671" i="1" s="1"/>
  <c r="M669" i="1"/>
  <c r="L669" i="1"/>
  <c r="I669" i="1"/>
  <c r="H669" i="1"/>
  <c r="G669" i="1"/>
  <c r="F669" i="1"/>
  <c r="E669" i="1"/>
  <c r="D668" i="1"/>
  <c r="C668" i="1" s="1"/>
  <c r="M663" i="1"/>
  <c r="L663" i="1"/>
  <c r="K663" i="1"/>
  <c r="J663" i="1"/>
  <c r="I663" i="1"/>
  <c r="H663" i="1"/>
  <c r="G663" i="1"/>
  <c r="F663" i="1"/>
  <c r="E663" i="1"/>
  <c r="D662" i="1"/>
  <c r="C662" i="1" s="1"/>
  <c r="M660" i="1"/>
  <c r="L660" i="1"/>
  <c r="K660" i="1"/>
  <c r="J660" i="1"/>
  <c r="I660" i="1"/>
  <c r="H660" i="1"/>
  <c r="G660" i="1"/>
  <c r="F660" i="1"/>
  <c r="E660" i="1"/>
  <c r="D659" i="1"/>
  <c r="C659" i="1" s="1"/>
  <c r="M657" i="1"/>
  <c r="L657" i="1"/>
  <c r="K657" i="1"/>
  <c r="J657" i="1"/>
  <c r="I657" i="1"/>
  <c r="H657" i="1"/>
  <c r="G657" i="1"/>
  <c r="F657" i="1"/>
  <c r="E657" i="1"/>
  <c r="D656" i="1"/>
  <c r="C656" i="1" s="1"/>
  <c r="M645" i="1"/>
  <c r="L645" i="1"/>
  <c r="K645" i="1"/>
  <c r="J645" i="1"/>
  <c r="I645" i="1"/>
  <c r="H645" i="1"/>
  <c r="G645" i="1"/>
  <c r="F645" i="1"/>
  <c r="E645" i="1"/>
  <c r="D644" i="1"/>
  <c r="C644" i="1" s="1"/>
  <c r="M642" i="1"/>
  <c r="L642" i="1"/>
  <c r="K642" i="1"/>
  <c r="J642" i="1"/>
  <c r="I642" i="1"/>
  <c r="H642" i="1"/>
  <c r="G642" i="1"/>
  <c r="F642" i="1"/>
  <c r="E642" i="1"/>
  <c r="D641" i="1"/>
  <c r="C641" i="1" s="1"/>
  <c r="M639" i="1"/>
  <c r="L639" i="1"/>
  <c r="K639" i="1"/>
  <c r="J639" i="1"/>
  <c r="I639" i="1"/>
  <c r="H639" i="1"/>
  <c r="G639" i="1"/>
  <c r="F639" i="1"/>
  <c r="E639" i="1"/>
  <c r="D638" i="1"/>
  <c r="C638" i="1" s="1"/>
  <c r="M636" i="1"/>
  <c r="L636" i="1"/>
  <c r="K636" i="1"/>
  <c r="J636" i="1"/>
  <c r="I636" i="1"/>
  <c r="H636" i="1"/>
  <c r="G636" i="1"/>
  <c r="F636" i="1"/>
  <c r="E636" i="1"/>
  <c r="D635" i="1"/>
  <c r="C635" i="1" s="1"/>
  <c r="M633" i="1"/>
  <c r="L633" i="1"/>
  <c r="K633" i="1"/>
  <c r="J633" i="1"/>
  <c r="I633" i="1"/>
  <c r="H633" i="1"/>
  <c r="G633" i="1"/>
  <c r="F633" i="1"/>
  <c r="E633" i="1"/>
  <c r="D632" i="1"/>
  <c r="C632" i="1" s="1"/>
  <c r="M630" i="1"/>
  <c r="L630" i="1"/>
  <c r="K630" i="1"/>
  <c r="J630" i="1"/>
  <c r="I630" i="1"/>
  <c r="H630" i="1"/>
  <c r="G630" i="1"/>
  <c r="F630" i="1"/>
  <c r="E630" i="1"/>
  <c r="D629" i="1"/>
  <c r="C629" i="1" s="1"/>
  <c r="M615" i="1"/>
  <c r="L615" i="1"/>
  <c r="K615" i="1"/>
  <c r="J615" i="1"/>
  <c r="I615" i="1"/>
  <c r="H615" i="1"/>
  <c r="G615" i="1"/>
  <c r="F615" i="1"/>
  <c r="E615" i="1"/>
  <c r="D614" i="1"/>
  <c r="C614" i="1" s="1"/>
  <c r="M612" i="1"/>
  <c r="L612" i="1"/>
  <c r="K612" i="1"/>
  <c r="J612" i="1"/>
  <c r="I612" i="1"/>
  <c r="H612" i="1"/>
  <c r="G612" i="1"/>
  <c r="F612" i="1"/>
  <c r="E612" i="1"/>
  <c r="D611" i="1"/>
  <c r="C611" i="1" s="1"/>
  <c r="M609" i="1"/>
  <c r="L609" i="1"/>
  <c r="K609" i="1"/>
  <c r="J609" i="1"/>
  <c r="I609" i="1"/>
  <c r="H609" i="1"/>
  <c r="G609" i="1"/>
  <c r="F609" i="1"/>
  <c r="E609" i="1"/>
  <c r="D608" i="1"/>
  <c r="C608" i="1" s="1"/>
  <c r="M606" i="1"/>
  <c r="L606" i="1"/>
  <c r="K606" i="1"/>
  <c r="J606" i="1"/>
  <c r="I606" i="1"/>
  <c r="H606" i="1"/>
  <c r="G606" i="1"/>
  <c r="F606" i="1"/>
  <c r="E606" i="1"/>
  <c r="D605" i="1"/>
  <c r="C605" i="1" s="1"/>
  <c r="M603" i="1"/>
  <c r="L603" i="1"/>
  <c r="K603" i="1"/>
  <c r="J603" i="1"/>
  <c r="I603" i="1"/>
  <c r="H603" i="1"/>
  <c r="G603" i="1"/>
  <c r="F603" i="1"/>
  <c r="E603" i="1"/>
  <c r="D602" i="1"/>
  <c r="C602" i="1" s="1"/>
  <c r="M600" i="1"/>
  <c r="L600" i="1"/>
  <c r="K600" i="1"/>
  <c r="J600" i="1"/>
  <c r="I600" i="1"/>
  <c r="H600" i="1"/>
  <c r="G600" i="1"/>
  <c r="F600" i="1"/>
  <c r="E600" i="1"/>
  <c r="D599" i="1"/>
  <c r="C599" i="1" s="1"/>
  <c r="M597" i="1"/>
  <c r="L597" i="1"/>
  <c r="K597" i="1"/>
  <c r="J597" i="1"/>
  <c r="I597" i="1"/>
  <c r="H597" i="1"/>
  <c r="G597" i="1"/>
  <c r="F597" i="1"/>
  <c r="E597" i="1"/>
  <c r="D596" i="1"/>
  <c r="C596" i="1" s="1"/>
  <c r="M594" i="1"/>
  <c r="L594" i="1"/>
  <c r="K594" i="1"/>
  <c r="J594" i="1"/>
  <c r="I594" i="1"/>
  <c r="H594" i="1"/>
  <c r="G594" i="1"/>
  <c r="F594" i="1"/>
  <c r="E594" i="1"/>
  <c r="D593" i="1"/>
  <c r="C593" i="1" s="1"/>
  <c r="M585" i="1"/>
  <c r="L585" i="1"/>
  <c r="K585" i="1"/>
  <c r="J585" i="1"/>
  <c r="I585" i="1"/>
  <c r="H585" i="1"/>
  <c r="G585" i="1"/>
  <c r="F585" i="1"/>
  <c r="E585" i="1"/>
  <c r="D584" i="1"/>
  <c r="C584" i="1" s="1"/>
  <c r="M582" i="1"/>
  <c r="L582" i="1"/>
  <c r="K582" i="1"/>
  <c r="J582" i="1"/>
  <c r="I582" i="1"/>
  <c r="H582" i="1"/>
  <c r="G582" i="1"/>
  <c r="F582" i="1"/>
  <c r="E582" i="1"/>
  <c r="D581" i="1"/>
  <c r="C581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D509" i="1"/>
  <c r="M534" i="1"/>
  <c r="L534" i="1"/>
  <c r="K534" i="1"/>
  <c r="J534" i="1"/>
  <c r="I534" i="1"/>
  <c r="H534" i="1"/>
  <c r="G534" i="1"/>
  <c r="F534" i="1"/>
  <c r="E534" i="1"/>
  <c r="D533" i="1"/>
  <c r="C533" i="1" s="1"/>
  <c r="M531" i="1"/>
  <c r="L531" i="1"/>
  <c r="K531" i="1"/>
  <c r="J531" i="1"/>
  <c r="I531" i="1"/>
  <c r="H531" i="1"/>
  <c r="G531" i="1"/>
  <c r="F531" i="1"/>
  <c r="E531" i="1"/>
  <c r="D530" i="1"/>
  <c r="C530" i="1" s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K447" i="1"/>
  <c r="J447" i="1"/>
  <c r="I447" i="1"/>
  <c r="H447" i="1"/>
  <c r="G447" i="1"/>
  <c r="F447" i="1"/>
  <c r="E447" i="1"/>
  <c r="D446" i="1"/>
  <c r="C446" i="1" s="1"/>
  <c r="M429" i="1"/>
  <c r="L429" i="1"/>
  <c r="K429" i="1"/>
  <c r="J429" i="1"/>
  <c r="I429" i="1"/>
  <c r="H429" i="1"/>
  <c r="G429" i="1"/>
  <c r="F429" i="1"/>
  <c r="E429" i="1"/>
  <c r="D428" i="1"/>
  <c r="C428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D332" i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M366" i="1"/>
  <c r="L366" i="1"/>
  <c r="K366" i="1"/>
  <c r="J366" i="1"/>
  <c r="I366" i="1"/>
  <c r="H366" i="1"/>
  <c r="G366" i="1"/>
  <c r="F366" i="1"/>
  <c r="E366" i="1"/>
  <c r="D365" i="1"/>
  <c r="C365" i="1" s="1"/>
  <c r="M363" i="1"/>
  <c r="L363" i="1"/>
  <c r="K363" i="1"/>
  <c r="J363" i="1"/>
  <c r="I363" i="1"/>
  <c r="H363" i="1"/>
  <c r="G363" i="1"/>
  <c r="F363" i="1"/>
  <c r="E363" i="1"/>
  <c r="D362" i="1"/>
  <c r="C362" i="1" s="1"/>
  <c r="M357" i="1"/>
  <c r="L357" i="1"/>
  <c r="K357" i="1"/>
  <c r="J357" i="1"/>
  <c r="I357" i="1"/>
  <c r="H357" i="1"/>
  <c r="G357" i="1"/>
  <c r="F357" i="1"/>
  <c r="E357" i="1"/>
  <c r="D356" i="1"/>
  <c r="C356" i="1" s="1"/>
  <c r="M354" i="1"/>
  <c r="L354" i="1"/>
  <c r="K354" i="1"/>
  <c r="J354" i="1"/>
  <c r="I354" i="1"/>
  <c r="H354" i="1"/>
  <c r="G354" i="1"/>
  <c r="F354" i="1"/>
  <c r="E354" i="1"/>
  <c r="D353" i="1"/>
  <c r="C353" i="1" s="1"/>
  <c r="M351" i="1"/>
  <c r="L351" i="1"/>
  <c r="K351" i="1"/>
  <c r="J351" i="1"/>
  <c r="I351" i="1"/>
  <c r="H351" i="1"/>
  <c r="G351" i="1"/>
  <c r="F351" i="1"/>
  <c r="E351" i="1"/>
  <c r="D350" i="1"/>
  <c r="C350" i="1" s="1"/>
  <c r="M348" i="1"/>
  <c r="L348" i="1"/>
  <c r="K348" i="1"/>
  <c r="J348" i="1"/>
  <c r="I348" i="1"/>
  <c r="H348" i="1"/>
  <c r="G348" i="1"/>
  <c r="F348" i="1"/>
  <c r="E348" i="1"/>
  <c r="D347" i="1"/>
  <c r="C347" i="1" s="1"/>
  <c r="M345" i="1"/>
  <c r="L345" i="1"/>
  <c r="K345" i="1"/>
  <c r="J345" i="1"/>
  <c r="I345" i="1"/>
  <c r="H345" i="1"/>
  <c r="G345" i="1"/>
  <c r="F345" i="1"/>
  <c r="E345" i="1"/>
  <c r="D344" i="1"/>
  <c r="C344" i="1" s="1"/>
  <c r="M342" i="1"/>
  <c r="L342" i="1"/>
  <c r="K342" i="1"/>
  <c r="J342" i="1"/>
  <c r="I342" i="1"/>
  <c r="H342" i="1"/>
  <c r="G342" i="1"/>
  <c r="F342" i="1"/>
  <c r="E342" i="1"/>
  <c r="D341" i="1"/>
  <c r="C341" i="1" s="1"/>
  <c r="M339" i="1"/>
  <c r="L339" i="1"/>
  <c r="K339" i="1"/>
  <c r="J339" i="1"/>
  <c r="I339" i="1"/>
  <c r="H339" i="1"/>
  <c r="G339" i="1"/>
  <c r="F339" i="1"/>
  <c r="E339" i="1"/>
  <c r="D338" i="1"/>
  <c r="C338" i="1" s="1"/>
  <c r="M336" i="1"/>
  <c r="L336" i="1"/>
  <c r="K336" i="1"/>
  <c r="J336" i="1"/>
  <c r="I336" i="1"/>
  <c r="H336" i="1"/>
  <c r="G336" i="1"/>
  <c r="F336" i="1"/>
  <c r="E336" i="1"/>
  <c r="D335" i="1"/>
  <c r="C335" i="1" s="1"/>
  <c r="M327" i="1"/>
  <c r="L327" i="1"/>
  <c r="K327" i="1"/>
  <c r="J327" i="1"/>
  <c r="I327" i="1"/>
  <c r="H327" i="1"/>
  <c r="G327" i="1"/>
  <c r="F327" i="1"/>
  <c r="E327" i="1"/>
  <c r="D326" i="1"/>
  <c r="C326" i="1" s="1"/>
  <c r="M324" i="1"/>
  <c r="L324" i="1"/>
  <c r="K324" i="1"/>
  <c r="J324" i="1"/>
  <c r="I324" i="1"/>
  <c r="H324" i="1"/>
  <c r="G324" i="1"/>
  <c r="F324" i="1"/>
  <c r="E324" i="1"/>
  <c r="D323" i="1"/>
  <c r="C323" i="1" s="1"/>
  <c r="M321" i="1"/>
  <c r="L321" i="1"/>
  <c r="K321" i="1"/>
  <c r="J321" i="1"/>
  <c r="I321" i="1"/>
  <c r="H321" i="1"/>
  <c r="G321" i="1"/>
  <c r="F321" i="1"/>
  <c r="E321" i="1"/>
  <c r="D320" i="1"/>
  <c r="C320" i="1" s="1"/>
  <c r="M312" i="1"/>
  <c r="L312" i="1"/>
  <c r="K312" i="1"/>
  <c r="J312" i="1"/>
  <c r="I312" i="1"/>
  <c r="H312" i="1"/>
  <c r="G312" i="1"/>
  <c r="F312" i="1"/>
  <c r="E312" i="1"/>
  <c r="D311" i="1"/>
  <c r="C311" i="1" s="1"/>
  <c r="E291" i="1"/>
  <c r="F291" i="1"/>
  <c r="M303" i="1"/>
  <c r="L303" i="1"/>
  <c r="K303" i="1"/>
  <c r="J303" i="1"/>
  <c r="I303" i="1"/>
  <c r="H303" i="1"/>
  <c r="G303" i="1"/>
  <c r="F303" i="1"/>
  <c r="E303" i="1"/>
  <c r="D302" i="1"/>
  <c r="C302" i="1" s="1"/>
  <c r="M297" i="1"/>
  <c r="L297" i="1"/>
  <c r="K297" i="1"/>
  <c r="J297" i="1"/>
  <c r="I297" i="1"/>
  <c r="H297" i="1"/>
  <c r="G297" i="1"/>
  <c r="F297" i="1"/>
  <c r="E297" i="1"/>
  <c r="D296" i="1"/>
  <c r="C296" i="1" s="1"/>
  <c r="M294" i="1"/>
  <c r="L294" i="1"/>
  <c r="K294" i="1"/>
  <c r="J294" i="1"/>
  <c r="I294" i="1"/>
  <c r="H294" i="1"/>
  <c r="G294" i="1"/>
  <c r="F294" i="1"/>
  <c r="E294" i="1"/>
  <c r="D293" i="1"/>
  <c r="C293" i="1" s="1"/>
  <c r="D290" i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D215" i="1"/>
  <c r="M207" i="1"/>
  <c r="L207" i="1"/>
  <c r="K207" i="1"/>
  <c r="J207" i="1"/>
  <c r="I207" i="1"/>
  <c r="H207" i="1"/>
  <c r="G207" i="1"/>
  <c r="F207" i="1"/>
  <c r="E207" i="1"/>
  <c r="D206" i="1"/>
  <c r="C206" i="1" s="1"/>
  <c r="M204" i="1"/>
  <c r="L204" i="1"/>
  <c r="K204" i="1"/>
  <c r="J204" i="1"/>
  <c r="I204" i="1"/>
  <c r="H204" i="1"/>
  <c r="G204" i="1"/>
  <c r="F204" i="1"/>
  <c r="E204" i="1"/>
  <c r="D203" i="1"/>
  <c r="C203" i="1" s="1"/>
  <c r="M201" i="1"/>
  <c r="L201" i="1"/>
  <c r="K201" i="1"/>
  <c r="J201" i="1"/>
  <c r="I201" i="1"/>
  <c r="H201" i="1"/>
  <c r="G201" i="1"/>
  <c r="F201" i="1"/>
  <c r="E201" i="1"/>
  <c r="D200" i="1"/>
  <c r="C200" i="1" s="1"/>
  <c r="M198" i="1"/>
  <c r="L198" i="1"/>
  <c r="K198" i="1"/>
  <c r="J198" i="1"/>
  <c r="I198" i="1"/>
  <c r="H198" i="1"/>
  <c r="G198" i="1"/>
  <c r="F198" i="1"/>
  <c r="E198" i="1"/>
  <c r="D197" i="1"/>
  <c r="C197" i="1" s="1"/>
  <c r="M176" i="1"/>
  <c r="L176" i="1"/>
  <c r="K176" i="1"/>
  <c r="J176" i="1"/>
  <c r="I176" i="1"/>
  <c r="H176" i="1"/>
  <c r="G176" i="1"/>
  <c r="F176" i="1"/>
  <c r="E176" i="1"/>
  <c r="D175" i="1"/>
  <c r="C175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2" i="1"/>
  <c r="L152" i="1"/>
  <c r="K152" i="1"/>
  <c r="J152" i="1"/>
  <c r="I152" i="1"/>
  <c r="H152" i="1"/>
  <c r="G152" i="1"/>
  <c r="F152" i="1"/>
  <c r="E152" i="1"/>
  <c r="D151" i="1"/>
  <c r="C151" i="1" s="1"/>
  <c r="M146" i="1"/>
  <c r="L146" i="1"/>
  <c r="K146" i="1"/>
  <c r="J146" i="1"/>
  <c r="I146" i="1"/>
  <c r="H146" i="1"/>
  <c r="G146" i="1"/>
  <c r="F146" i="1"/>
  <c r="E146" i="1"/>
  <c r="D145" i="1"/>
  <c r="C145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M131" i="1"/>
  <c r="L131" i="1"/>
  <c r="K131" i="1"/>
  <c r="J131" i="1"/>
  <c r="I131" i="1"/>
  <c r="H131" i="1"/>
  <c r="G131" i="1"/>
  <c r="F131" i="1"/>
  <c r="E131" i="1"/>
  <c r="D130" i="1"/>
  <c r="C130" i="1" s="1"/>
  <c r="M128" i="1"/>
  <c r="L128" i="1"/>
  <c r="K128" i="1"/>
  <c r="J128" i="1"/>
  <c r="I128" i="1"/>
  <c r="H128" i="1"/>
  <c r="G128" i="1"/>
  <c r="F128" i="1"/>
  <c r="E128" i="1"/>
  <c r="D127" i="1"/>
  <c r="C127" i="1" s="1"/>
  <c r="M122" i="1"/>
  <c r="L122" i="1"/>
  <c r="K122" i="1"/>
  <c r="J122" i="1"/>
  <c r="I122" i="1"/>
  <c r="H122" i="1"/>
  <c r="G122" i="1"/>
  <c r="F122" i="1"/>
  <c r="E122" i="1"/>
  <c r="D121" i="1"/>
  <c r="C121" i="1" s="1"/>
  <c r="M116" i="1"/>
  <c r="L116" i="1"/>
  <c r="K116" i="1"/>
  <c r="J116" i="1"/>
  <c r="I116" i="1"/>
  <c r="H116" i="1"/>
  <c r="G116" i="1"/>
  <c r="F116" i="1"/>
  <c r="E116" i="1"/>
  <c r="D115" i="1"/>
  <c r="C115" i="1" s="1"/>
  <c r="D106" i="1"/>
  <c r="C106" i="1" s="1"/>
  <c r="M107" i="1"/>
  <c r="L107" i="1"/>
  <c r="K107" i="1"/>
  <c r="J107" i="1"/>
  <c r="I107" i="1"/>
  <c r="H107" i="1"/>
  <c r="G107" i="1"/>
  <c r="F107" i="1"/>
  <c r="E107" i="1"/>
  <c r="M98" i="1"/>
  <c r="L98" i="1"/>
  <c r="K98" i="1"/>
  <c r="J98" i="1"/>
  <c r="I98" i="1"/>
  <c r="H98" i="1"/>
  <c r="G98" i="1"/>
  <c r="F98" i="1"/>
  <c r="E98" i="1"/>
  <c r="D97" i="1"/>
  <c r="M65" i="1"/>
  <c r="L65" i="1"/>
  <c r="K65" i="1"/>
  <c r="J65" i="1"/>
  <c r="I65" i="1"/>
  <c r="H65" i="1"/>
  <c r="G65" i="1"/>
  <c r="F65" i="1"/>
  <c r="E65" i="1"/>
  <c r="D64" i="1"/>
  <c r="C64" i="1" s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C19" i="1" l="1"/>
  <c r="C16" i="1" s="1"/>
  <c r="D16" i="1"/>
  <c r="D380" i="1"/>
  <c r="C380" i="1" s="1"/>
  <c r="D218" i="1"/>
  <c r="C218" i="1" s="1"/>
  <c r="D184" i="1"/>
  <c r="L567" i="1"/>
  <c r="H567" i="1"/>
  <c r="J567" i="1"/>
  <c r="F567" i="1"/>
  <c r="K567" i="1"/>
  <c r="C97" i="1"/>
  <c r="K291" i="1"/>
  <c r="G291" i="1"/>
  <c r="D590" i="1"/>
  <c r="C590" i="1" s="1"/>
  <c r="H219" i="1"/>
  <c r="M291" i="1"/>
  <c r="H291" i="1"/>
  <c r="M510" i="1"/>
  <c r="L219" i="1"/>
  <c r="I291" i="1"/>
  <c r="K219" i="1"/>
  <c r="L291" i="1"/>
  <c r="I510" i="1"/>
  <c r="G219" i="1"/>
  <c r="J444" i="1"/>
  <c r="F444" i="1"/>
  <c r="D764" i="1"/>
  <c r="J291" i="1"/>
  <c r="G567" i="1"/>
  <c r="C290" i="1"/>
  <c r="J219" i="1"/>
  <c r="F219" i="1"/>
  <c r="J377" i="1"/>
  <c r="M219" i="1"/>
  <c r="I219" i="1"/>
  <c r="E219" i="1"/>
  <c r="E333" i="1"/>
  <c r="L444" i="1"/>
  <c r="H444" i="1"/>
  <c r="K510" i="1"/>
  <c r="G510" i="1"/>
  <c r="E567" i="1"/>
  <c r="F377" i="1"/>
  <c r="J333" i="1"/>
  <c r="F333" i="1"/>
  <c r="H588" i="1"/>
  <c r="L377" i="1"/>
  <c r="H377" i="1"/>
  <c r="M567" i="1"/>
  <c r="I567" i="1"/>
  <c r="M333" i="1"/>
  <c r="I333" i="1"/>
  <c r="K377" i="1"/>
  <c r="K860" i="1" s="1"/>
  <c r="K381" i="1"/>
  <c r="G381" i="1"/>
  <c r="M381" i="1"/>
  <c r="I381" i="1"/>
  <c r="M377" i="1"/>
  <c r="I377" i="1"/>
  <c r="E408" i="1"/>
  <c r="D566" i="1"/>
  <c r="C566" i="1" s="1"/>
  <c r="J318" i="1"/>
  <c r="F318" i="1"/>
  <c r="E377" i="1"/>
  <c r="L381" i="1"/>
  <c r="H381" i="1"/>
  <c r="J381" i="1"/>
  <c r="F381" i="1"/>
  <c r="M408" i="1"/>
  <c r="I408" i="1"/>
  <c r="L408" i="1"/>
  <c r="H408" i="1"/>
  <c r="K444" i="1"/>
  <c r="G444" i="1"/>
  <c r="M444" i="1"/>
  <c r="I444" i="1"/>
  <c r="J510" i="1"/>
  <c r="F510" i="1"/>
  <c r="L510" i="1"/>
  <c r="C509" i="1"/>
  <c r="L333" i="1"/>
  <c r="H333" i="1"/>
  <c r="H510" i="1"/>
  <c r="K333" i="1"/>
  <c r="G333" i="1"/>
  <c r="E381" i="1"/>
  <c r="C332" i="1"/>
  <c r="K408" i="1"/>
  <c r="G408" i="1"/>
  <c r="J408" i="1"/>
  <c r="F408" i="1"/>
  <c r="E318" i="1"/>
  <c r="K216" i="1"/>
  <c r="G216" i="1"/>
  <c r="I216" i="1"/>
  <c r="K318" i="1"/>
  <c r="G318" i="1"/>
  <c r="J216" i="1"/>
  <c r="F216" i="1"/>
  <c r="M318" i="1"/>
  <c r="I318" i="1"/>
  <c r="M216" i="1"/>
  <c r="E216" i="1"/>
  <c r="L318" i="1"/>
  <c r="H318" i="1"/>
  <c r="L216" i="1"/>
  <c r="H216" i="1"/>
  <c r="D124" i="1"/>
  <c r="C124" i="1" s="1"/>
  <c r="C215" i="1"/>
  <c r="D317" i="1"/>
  <c r="C317" i="1" s="1"/>
  <c r="D103" i="1" l="1"/>
  <c r="C184" i="1"/>
  <c r="C103" i="1"/>
  <c r="C764" i="1"/>
  <c r="L588" i="1"/>
  <c r="K588" i="1"/>
  <c r="G588" i="1"/>
  <c r="L860" i="1"/>
  <c r="H860" i="1"/>
  <c r="J860" i="1"/>
  <c r="E860" i="1"/>
  <c r="I860" i="1"/>
  <c r="M860" i="1"/>
  <c r="F860" i="1"/>
  <c r="G860" i="1"/>
  <c r="I588" i="1"/>
  <c r="M588" i="1"/>
  <c r="F588" i="1"/>
  <c r="D377" i="1"/>
  <c r="C377" i="1" s="1"/>
  <c r="D587" i="1"/>
  <c r="J588" i="1"/>
  <c r="C587" i="1" l="1"/>
  <c r="D860" i="1"/>
  <c r="C860" i="1" s="1"/>
  <c r="E195" i="1" l="1"/>
  <c r="F195" i="1"/>
  <c r="G195" i="1"/>
  <c r="H195" i="1"/>
  <c r="I195" i="1"/>
  <c r="J195" i="1"/>
  <c r="K195" i="1"/>
  <c r="L195" i="1"/>
  <c r="M195" i="1"/>
  <c r="D205" i="1"/>
  <c r="D688" i="1"/>
  <c r="C688" i="1" l="1"/>
  <c r="C690" i="1" s="1"/>
  <c r="D690" i="1"/>
  <c r="C205" i="1"/>
  <c r="D207" i="1"/>
  <c r="D727" i="1"/>
  <c r="C727" i="1" l="1"/>
  <c r="C729" i="1" s="1"/>
  <c r="D729" i="1"/>
  <c r="C207" i="1"/>
  <c r="D189" i="1" l="1"/>
  <c r="D191" i="1" l="1"/>
  <c r="D186" i="1"/>
  <c r="D188" i="1" s="1"/>
  <c r="C189" i="1"/>
  <c r="C191" i="1" l="1"/>
  <c r="C186" i="1"/>
  <c r="C188" i="1" s="1"/>
  <c r="D571" i="1"/>
  <c r="C571" i="1" l="1"/>
  <c r="C573" i="1" s="1"/>
  <c r="D573" i="1"/>
  <c r="D114" i="1"/>
  <c r="D120" i="1"/>
  <c r="D122" i="1" s="1"/>
  <c r="D116" i="1" l="1"/>
  <c r="D111" i="1"/>
  <c r="D113" i="1" s="1"/>
  <c r="D757" i="1"/>
  <c r="D754" i="1"/>
  <c r="D730" i="1"/>
  <c r="C757" i="1" l="1"/>
  <c r="C759" i="1" s="1"/>
  <c r="D759" i="1"/>
  <c r="C730" i="1"/>
  <c r="C732" i="1" s="1"/>
  <c r="D732" i="1"/>
  <c r="C754" i="1"/>
  <c r="C756" i="1" s="1"/>
  <c r="D756" i="1"/>
  <c r="D304" i="1"/>
  <c r="C304" i="1" l="1"/>
  <c r="C306" i="1" s="1"/>
  <c r="D306" i="1"/>
  <c r="D63" i="1"/>
  <c r="C63" i="1" l="1"/>
  <c r="C65" i="1" s="1"/>
  <c r="D65" i="1"/>
  <c r="D295" i="1"/>
  <c r="D298" i="1"/>
  <c r="C298" i="1" l="1"/>
  <c r="C300" i="1" s="1"/>
  <c r="D300" i="1"/>
  <c r="D297" i="1"/>
  <c r="D159" i="1"/>
  <c r="D583" i="1"/>
  <c r="D841" i="1"/>
  <c r="D844" i="1"/>
  <c r="D373" i="1"/>
  <c r="D400" i="1"/>
  <c r="D835" i="1"/>
  <c r="D202" i="1"/>
  <c r="D156" i="1"/>
  <c r="D138" i="1"/>
  <c r="D144" i="1"/>
  <c r="D150" i="1"/>
  <c r="D532" i="1"/>
  <c r="C844" i="1" l="1"/>
  <c r="C846" i="1" s="1"/>
  <c r="D846" i="1"/>
  <c r="C841" i="1"/>
  <c r="C843" i="1" s="1"/>
  <c r="D843" i="1"/>
  <c r="C835" i="1"/>
  <c r="C837" i="1" s="1"/>
  <c r="D837" i="1"/>
  <c r="C583" i="1"/>
  <c r="C585" i="1" s="1"/>
  <c r="D585" i="1"/>
  <c r="C532" i="1"/>
  <c r="C534" i="1" s="1"/>
  <c r="D534" i="1"/>
  <c r="C400" i="1"/>
  <c r="C402" i="1" s="1"/>
  <c r="D402" i="1"/>
  <c r="C373" i="1"/>
  <c r="C375" i="1" s="1"/>
  <c r="D375" i="1"/>
  <c r="C202" i="1"/>
  <c r="D204" i="1"/>
  <c r="C159" i="1"/>
  <c r="C161" i="1" s="1"/>
  <c r="D161" i="1"/>
  <c r="C156" i="1"/>
  <c r="C158" i="1" s="1"/>
  <c r="D158" i="1"/>
  <c r="C150" i="1"/>
  <c r="C152" i="1" s="1"/>
  <c r="D152" i="1"/>
  <c r="C144" i="1"/>
  <c r="C146" i="1" s="1"/>
  <c r="D146" i="1"/>
  <c r="C138" i="1"/>
  <c r="C140" i="1" s="1"/>
  <c r="D140" i="1"/>
  <c r="D811" i="1"/>
  <c r="C811" i="1" l="1"/>
  <c r="C813" i="1" s="1"/>
  <c r="D813" i="1"/>
  <c r="C204" i="1"/>
  <c r="D718" i="1"/>
  <c r="D592" i="1"/>
  <c r="D595" i="1"/>
  <c r="D598" i="1"/>
  <c r="D601" i="1"/>
  <c r="D604" i="1"/>
  <c r="D607" i="1"/>
  <c r="D610" i="1"/>
  <c r="D613" i="1"/>
  <c r="D628" i="1"/>
  <c r="D631" i="1"/>
  <c r="D634" i="1"/>
  <c r="D637" i="1"/>
  <c r="D640" i="1"/>
  <c r="D643" i="1"/>
  <c r="D655" i="1"/>
  <c r="D658" i="1"/>
  <c r="D661" i="1"/>
  <c r="D667" i="1"/>
  <c r="D670" i="1"/>
  <c r="D673" i="1"/>
  <c r="D676" i="1"/>
  <c r="D685" i="1"/>
  <c r="D694" i="1"/>
  <c r="D697" i="1"/>
  <c r="D700" i="1"/>
  <c r="D703" i="1"/>
  <c r="D709" i="1"/>
  <c r="D712" i="1"/>
  <c r="D715" i="1"/>
  <c r="D721" i="1"/>
  <c r="D724" i="1"/>
  <c r="D739" i="1"/>
  <c r="D748" i="1"/>
  <c r="D820" i="1"/>
  <c r="D817" i="1"/>
  <c r="D382" i="1"/>
  <c r="D385" i="1"/>
  <c r="D388" i="1"/>
  <c r="D391" i="1"/>
  <c r="D394" i="1"/>
  <c r="D397" i="1"/>
  <c r="D18" i="1"/>
  <c r="D27" i="1"/>
  <c r="D30" i="1"/>
  <c r="D33" i="1"/>
  <c r="D36" i="1"/>
  <c r="D39" i="1"/>
  <c r="D42" i="1"/>
  <c r="D45" i="1"/>
  <c r="D48" i="1"/>
  <c r="D51" i="1"/>
  <c r="D54" i="1"/>
  <c r="D57" i="1"/>
  <c r="D21" i="1"/>
  <c r="D60" i="1"/>
  <c r="D99" i="1"/>
  <c r="D96" i="1"/>
  <c r="D105" i="1"/>
  <c r="D123" i="1" s="1"/>
  <c r="C120" i="1"/>
  <c r="C114" i="1"/>
  <c r="C111" i="1" s="1"/>
  <c r="C113" i="1" s="1"/>
  <c r="D126" i="1"/>
  <c r="D128" i="1" s="1"/>
  <c r="D132" i="1"/>
  <c r="D129" i="1"/>
  <c r="D135" i="1"/>
  <c r="D174" i="1"/>
  <c r="D292" i="1"/>
  <c r="C295" i="1"/>
  <c r="C297" i="1" s="1"/>
  <c r="D301" i="1"/>
  <c r="D340" i="1"/>
  <c r="D334" i="1"/>
  <c r="D337" i="1"/>
  <c r="D343" i="1"/>
  <c r="D346" i="1"/>
  <c r="D349" i="1"/>
  <c r="D352" i="1"/>
  <c r="D355" i="1"/>
  <c r="D361" i="1"/>
  <c r="D364" i="1"/>
  <c r="D367" i="1"/>
  <c r="D370" i="1"/>
  <c r="D319" i="1"/>
  <c r="D322" i="1"/>
  <c r="D325" i="1"/>
  <c r="D310" i="1"/>
  <c r="D307" i="1" s="1"/>
  <c r="D309" i="1" s="1"/>
  <c r="D220" i="1"/>
  <c r="D223" i="1"/>
  <c r="D226" i="1"/>
  <c r="D229" i="1"/>
  <c r="D232" i="1"/>
  <c r="D235" i="1"/>
  <c r="D238" i="1"/>
  <c r="D241" i="1"/>
  <c r="D244" i="1"/>
  <c r="D247" i="1"/>
  <c r="D766" i="1"/>
  <c r="D775" i="1"/>
  <c r="D778" i="1"/>
  <c r="D799" i="1"/>
  <c r="D802" i="1"/>
  <c r="D796" i="1"/>
  <c r="D805" i="1"/>
  <c r="D808" i="1"/>
  <c r="D814" i="1"/>
  <c r="D823" i="1"/>
  <c r="D826" i="1"/>
  <c r="D196" i="1"/>
  <c r="D198" i="1" s="1"/>
  <c r="D199" i="1"/>
  <c r="D409" i="1"/>
  <c r="D412" i="1"/>
  <c r="D415" i="1"/>
  <c r="D418" i="1"/>
  <c r="D421" i="1"/>
  <c r="D427" i="1"/>
  <c r="D445" i="1"/>
  <c r="D448" i="1"/>
  <c r="D451" i="1"/>
  <c r="D454" i="1"/>
  <c r="D457" i="1"/>
  <c r="D460" i="1"/>
  <c r="D463" i="1"/>
  <c r="D466" i="1"/>
  <c r="D469" i="1"/>
  <c r="D472" i="1"/>
  <c r="D475" i="1"/>
  <c r="D511" i="1"/>
  <c r="D514" i="1"/>
  <c r="D517" i="1"/>
  <c r="D520" i="1"/>
  <c r="D523" i="1"/>
  <c r="D526" i="1"/>
  <c r="D529" i="1"/>
  <c r="D568" i="1"/>
  <c r="D565" i="1" s="1"/>
  <c r="D580" i="1"/>
  <c r="E376" i="1"/>
  <c r="E378" i="1" s="1"/>
  <c r="F125" i="1"/>
  <c r="F376" i="1"/>
  <c r="F378" i="1" s="1"/>
  <c r="G125" i="1"/>
  <c r="G376" i="1"/>
  <c r="G378" i="1" s="1"/>
  <c r="H376" i="1"/>
  <c r="H378" i="1" s="1"/>
  <c r="I376" i="1"/>
  <c r="I378" i="1" s="1"/>
  <c r="J376" i="1"/>
  <c r="J378" i="1" s="1"/>
  <c r="K376" i="1"/>
  <c r="K378" i="1" s="1"/>
  <c r="L376" i="1"/>
  <c r="L378" i="1" s="1"/>
  <c r="M376" i="1"/>
  <c r="M378" i="1" s="1"/>
  <c r="D763" i="1" l="1"/>
  <c r="D289" i="1"/>
  <c r="D589" i="1"/>
  <c r="D591" i="1" s="1"/>
  <c r="D508" i="1"/>
  <c r="D510" i="1" s="1"/>
  <c r="D442" i="1"/>
  <c r="D444" i="1" s="1"/>
  <c r="D406" i="1"/>
  <c r="D331" i="1"/>
  <c r="D333" i="1" s="1"/>
  <c r="D217" i="1"/>
  <c r="D219" i="1" s="1"/>
  <c r="D183" i="1"/>
  <c r="D185" i="1" s="1"/>
  <c r="D15" i="1"/>
  <c r="D594" i="1"/>
  <c r="D214" i="1"/>
  <c r="D216" i="1" s="1"/>
  <c r="D765" i="1"/>
  <c r="D316" i="1"/>
  <c r="D318" i="1" s="1"/>
  <c r="D291" i="1"/>
  <c r="D379" i="1"/>
  <c r="E125" i="1"/>
  <c r="D107" i="1"/>
  <c r="M125" i="1"/>
  <c r="K125" i="1"/>
  <c r="I125" i="1"/>
  <c r="L125" i="1"/>
  <c r="H125" i="1"/>
  <c r="J125" i="1"/>
  <c r="C367" i="1"/>
  <c r="C369" i="1" s="1"/>
  <c r="D369" i="1"/>
  <c r="C122" i="1"/>
  <c r="C99" i="1"/>
  <c r="D101" i="1"/>
  <c r="C715" i="1"/>
  <c r="C717" i="1" s="1"/>
  <c r="D717" i="1"/>
  <c r="C712" i="1"/>
  <c r="C714" i="1" s="1"/>
  <c r="D714" i="1"/>
  <c r="D768" i="1"/>
  <c r="C709" i="1"/>
  <c r="C711" i="1" s="1"/>
  <c r="D711" i="1"/>
  <c r="C703" i="1"/>
  <c r="C705" i="1" s="1"/>
  <c r="D705" i="1"/>
  <c r="C697" i="1"/>
  <c r="C699" i="1" s="1"/>
  <c r="D699" i="1"/>
  <c r="C721" i="1"/>
  <c r="C723" i="1" s="1"/>
  <c r="D723" i="1"/>
  <c r="C700" i="1"/>
  <c r="C702" i="1" s="1"/>
  <c r="D702" i="1"/>
  <c r="C826" i="1"/>
  <c r="C828" i="1" s="1"/>
  <c r="D828" i="1"/>
  <c r="C823" i="1"/>
  <c r="D825" i="1"/>
  <c r="C820" i="1"/>
  <c r="C822" i="1" s="1"/>
  <c r="D822" i="1"/>
  <c r="C817" i="1"/>
  <c r="C819" i="1" s="1"/>
  <c r="D819" i="1"/>
  <c r="C814" i="1"/>
  <c r="C816" i="1" s="1"/>
  <c r="D816" i="1"/>
  <c r="C808" i="1"/>
  <c r="C810" i="1" s="1"/>
  <c r="D810" i="1"/>
  <c r="C805" i="1"/>
  <c r="C807" i="1" s="1"/>
  <c r="D807" i="1"/>
  <c r="C802" i="1"/>
  <c r="C804" i="1" s="1"/>
  <c r="D804" i="1"/>
  <c r="C799" i="1"/>
  <c r="C801" i="1" s="1"/>
  <c r="D801" i="1"/>
  <c r="C796" i="1"/>
  <c r="C798" i="1" s="1"/>
  <c r="D798" i="1"/>
  <c r="C778" i="1"/>
  <c r="C780" i="1" s="1"/>
  <c r="D780" i="1"/>
  <c r="C775" i="1"/>
  <c r="C777" i="1" s="1"/>
  <c r="D777" i="1"/>
  <c r="C748" i="1"/>
  <c r="C750" i="1" s="1"/>
  <c r="D750" i="1"/>
  <c r="C739" i="1"/>
  <c r="C741" i="1" s="1"/>
  <c r="D741" i="1"/>
  <c r="C724" i="1"/>
  <c r="C726" i="1" s="1"/>
  <c r="D726" i="1"/>
  <c r="C718" i="1"/>
  <c r="C720" i="1" s="1"/>
  <c r="D720" i="1"/>
  <c r="C694" i="1"/>
  <c r="C696" i="1" s="1"/>
  <c r="D696" i="1"/>
  <c r="C685" i="1"/>
  <c r="C687" i="1" s="1"/>
  <c r="D687" i="1"/>
  <c r="C667" i="1"/>
  <c r="C669" i="1" s="1"/>
  <c r="D669" i="1"/>
  <c r="C595" i="1"/>
  <c r="D597" i="1"/>
  <c r="C613" i="1"/>
  <c r="C615" i="1" s="1"/>
  <c r="D615" i="1"/>
  <c r="C670" i="1"/>
  <c r="C672" i="1" s="1"/>
  <c r="D672" i="1"/>
  <c r="C610" i="1"/>
  <c r="C612" i="1" s="1"/>
  <c r="D612" i="1"/>
  <c r="C598" i="1"/>
  <c r="C600" i="1" s="1"/>
  <c r="D600" i="1"/>
  <c r="C676" i="1"/>
  <c r="C678" i="1" s="1"/>
  <c r="D678" i="1"/>
  <c r="C673" i="1"/>
  <c r="C675" i="1" s="1"/>
  <c r="D675" i="1"/>
  <c r="C661" i="1"/>
  <c r="C663" i="1" s="1"/>
  <c r="D663" i="1"/>
  <c r="C658" i="1"/>
  <c r="C660" i="1" s="1"/>
  <c r="D660" i="1"/>
  <c r="C655" i="1"/>
  <c r="C657" i="1" s="1"/>
  <c r="D657" i="1"/>
  <c r="C643" i="1"/>
  <c r="C645" i="1" s="1"/>
  <c r="D645" i="1"/>
  <c r="C640" i="1"/>
  <c r="C642" i="1" s="1"/>
  <c r="D642" i="1"/>
  <c r="C637" i="1"/>
  <c r="C639" i="1" s="1"/>
  <c r="D639" i="1"/>
  <c r="C634" i="1"/>
  <c r="C636" i="1" s="1"/>
  <c r="D636" i="1"/>
  <c r="C631" i="1"/>
  <c r="C633" i="1" s="1"/>
  <c r="D633" i="1"/>
  <c r="C628" i="1"/>
  <c r="C630" i="1" s="1"/>
  <c r="D630" i="1"/>
  <c r="C607" i="1"/>
  <c r="C609" i="1" s="1"/>
  <c r="D609" i="1"/>
  <c r="C604" i="1"/>
  <c r="C606" i="1" s="1"/>
  <c r="D606" i="1"/>
  <c r="C601" i="1"/>
  <c r="D603" i="1"/>
  <c r="C580" i="1"/>
  <c r="C582" i="1" s="1"/>
  <c r="D582" i="1"/>
  <c r="C466" i="1"/>
  <c r="C468" i="1" s="1"/>
  <c r="D468" i="1"/>
  <c r="C454" i="1"/>
  <c r="C456" i="1" s="1"/>
  <c r="D456" i="1"/>
  <c r="C427" i="1"/>
  <c r="C429" i="1" s="1"/>
  <c r="D429" i="1"/>
  <c r="D567" i="1"/>
  <c r="D570" i="1"/>
  <c r="C463" i="1"/>
  <c r="C465" i="1" s="1"/>
  <c r="D465" i="1"/>
  <c r="C451" i="1"/>
  <c r="D453" i="1"/>
  <c r="C421" i="1"/>
  <c r="C423" i="1" s="1"/>
  <c r="D423" i="1"/>
  <c r="C529" i="1"/>
  <c r="C531" i="1" s="1"/>
  <c r="D531" i="1"/>
  <c r="C448" i="1"/>
  <c r="C450" i="1" s="1"/>
  <c r="D450" i="1"/>
  <c r="C469" i="1"/>
  <c r="C471" i="1" s="1"/>
  <c r="D471" i="1"/>
  <c r="C457" i="1"/>
  <c r="C459" i="1" s="1"/>
  <c r="D459" i="1"/>
  <c r="D513" i="1"/>
  <c r="C526" i="1"/>
  <c r="D528" i="1"/>
  <c r="C523" i="1"/>
  <c r="C525" i="1" s="1"/>
  <c r="D525" i="1"/>
  <c r="C520" i="1"/>
  <c r="C522" i="1" s="1"/>
  <c r="D522" i="1"/>
  <c r="C517" i="1"/>
  <c r="C519" i="1" s="1"/>
  <c r="D519" i="1"/>
  <c r="C514" i="1"/>
  <c r="C516" i="1" s="1"/>
  <c r="D516" i="1"/>
  <c r="D447" i="1"/>
  <c r="C475" i="1"/>
  <c r="C477" i="1" s="1"/>
  <c r="D477" i="1"/>
  <c r="C472" i="1"/>
  <c r="C474" i="1" s="1"/>
  <c r="D474" i="1"/>
  <c r="C460" i="1"/>
  <c r="C462" i="1" s="1"/>
  <c r="D462" i="1"/>
  <c r="D411" i="1"/>
  <c r="C418" i="1"/>
  <c r="C420" i="1" s="1"/>
  <c r="D420" i="1"/>
  <c r="C415" i="1"/>
  <c r="C417" i="1" s="1"/>
  <c r="D417" i="1"/>
  <c r="C412" i="1"/>
  <c r="C414" i="1" s="1"/>
  <c r="D414" i="1"/>
  <c r="D384" i="1"/>
  <c r="C397" i="1"/>
  <c r="C399" i="1" s="1"/>
  <c r="D399" i="1"/>
  <c r="C394" i="1"/>
  <c r="C396" i="1" s="1"/>
  <c r="D396" i="1"/>
  <c r="C391" i="1"/>
  <c r="C393" i="1" s="1"/>
  <c r="D393" i="1"/>
  <c r="C388" i="1"/>
  <c r="C390" i="1" s="1"/>
  <c r="D390" i="1"/>
  <c r="C385" i="1"/>
  <c r="C387" i="1" s="1"/>
  <c r="D387" i="1"/>
  <c r="D336" i="1"/>
  <c r="C370" i="1"/>
  <c r="C372" i="1" s="1"/>
  <c r="D372" i="1"/>
  <c r="C364" i="1"/>
  <c r="C366" i="1" s="1"/>
  <c r="D366" i="1"/>
  <c r="C361" i="1"/>
  <c r="C363" i="1" s="1"/>
  <c r="D363" i="1"/>
  <c r="D321" i="1"/>
  <c r="C349" i="1"/>
  <c r="C351" i="1" s="1"/>
  <c r="D351" i="1"/>
  <c r="C129" i="1"/>
  <c r="C131" i="1" s="1"/>
  <c r="D131" i="1"/>
  <c r="C310" i="1"/>
  <c r="C307" i="1" s="1"/>
  <c r="C309" i="1" s="1"/>
  <c r="D312" i="1"/>
  <c r="C346" i="1"/>
  <c r="C348" i="1" s="1"/>
  <c r="D348" i="1"/>
  <c r="D294" i="1"/>
  <c r="C132" i="1"/>
  <c r="C134" i="1" s="1"/>
  <c r="D134" i="1"/>
  <c r="C199" i="1"/>
  <c r="D201" i="1"/>
  <c r="D195" i="1" s="1"/>
  <c r="C325" i="1"/>
  <c r="C327" i="1" s="1"/>
  <c r="D327" i="1"/>
  <c r="C340" i="1"/>
  <c r="C342" i="1" s="1"/>
  <c r="D342" i="1"/>
  <c r="C322" i="1"/>
  <c r="C324" i="1" s="1"/>
  <c r="D324" i="1"/>
  <c r="C352" i="1"/>
  <c r="C354" i="1" s="1"/>
  <c r="D354" i="1"/>
  <c r="C301" i="1"/>
  <c r="C303" i="1" s="1"/>
  <c r="D303" i="1"/>
  <c r="C135" i="1"/>
  <c r="C137" i="1" s="1"/>
  <c r="D137" i="1"/>
  <c r="C116" i="1"/>
  <c r="C355" i="1"/>
  <c r="C357" i="1" s="1"/>
  <c r="D357" i="1"/>
  <c r="C343" i="1"/>
  <c r="C345" i="1" s="1"/>
  <c r="D345" i="1"/>
  <c r="C337" i="1"/>
  <c r="C339" i="1" s="1"/>
  <c r="D339" i="1"/>
  <c r="D222" i="1"/>
  <c r="C247" i="1"/>
  <c r="C249" i="1" s="1"/>
  <c r="D249" i="1"/>
  <c r="C244" i="1"/>
  <c r="C246" i="1" s="1"/>
  <c r="D246" i="1"/>
  <c r="C241" i="1"/>
  <c r="C243" i="1" s="1"/>
  <c r="D243" i="1"/>
  <c r="C238" i="1"/>
  <c r="C240" i="1" s="1"/>
  <c r="D240" i="1"/>
  <c r="C235" i="1"/>
  <c r="C237" i="1" s="1"/>
  <c r="D237" i="1"/>
  <c r="C232" i="1"/>
  <c r="C234" i="1" s="1"/>
  <c r="D234" i="1"/>
  <c r="C229" i="1"/>
  <c r="C231" i="1" s="1"/>
  <c r="D231" i="1"/>
  <c r="C226" i="1"/>
  <c r="C228" i="1" s="1"/>
  <c r="D228" i="1"/>
  <c r="C223" i="1"/>
  <c r="C225" i="1" s="1"/>
  <c r="D225" i="1"/>
  <c r="C174" i="1"/>
  <c r="D176" i="1"/>
  <c r="D20" i="1"/>
  <c r="C96" i="1"/>
  <c r="C98" i="1" s="1"/>
  <c r="D98" i="1"/>
  <c r="C60" i="1"/>
  <c r="C62" i="1" s="1"/>
  <c r="D62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1" i="1"/>
  <c r="C23" i="1" s="1"/>
  <c r="D23" i="1"/>
  <c r="C18" i="1"/>
  <c r="C592" i="1"/>
  <c r="C445" i="1"/>
  <c r="C196" i="1"/>
  <c r="C292" i="1"/>
  <c r="C105" i="1"/>
  <c r="C123" i="1" s="1"/>
  <c r="C220" i="1"/>
  <c r="C319" i="1"/>
  <c r="C766" i="1"/>
  <c r="C763" i="1" s="1"/>
  <c r="F859" i="1"/>
  <c r="F861" i="1" s="1"/>
  <c r="C568" i="1"/>
  <c r="C565" i="1" s="1"/>
  <c r="C409" i="1"/>
  <c r="C334" i="1"/>
  <c r="C511" i="1"/>
  <c r="C382" i="1"/>
  <c r="C126" i="1"/>
  <c r="D102" i="1" l="1"/>
  <c r="D104" i="1" s="1"/>
  <c r="D17" i="1"/>
  <c r="N17" i="1" s="1"/>
  <c r="C603" i="1"/>
  <c r="C589" i="1"/>
  <c r="C591" i="1" s="1"/>
  <c r="D586" i="1"/>
  <c r="D588" i="1" s="1"/>
  <c r="C508" i="1"/>
  <c r="C510" i="1" s="1"/>
  <c r="C453" i="1"/>
  <c r="C442" i="1"/>
  <c r="C444" i="1" s="1"/>
  <c r="C406" i="1"/>
  <c r="C379" i="1"/>
  <c r="C381" i="1" s="1"/>
  <c r="C331" i="1"/>
  <c r="C333" i="1" s="1"/>
  <c r="C289" i="1"/>
  <c r="C291" i="1" s="1"/>
  <c r="C217" i="1"/>
  <c r="C219" i="1" s="1"/>
  <c r="C183" i="1"/>
  <c r="C185" i="1" s="1"/>
  <c r="C15" i="1"/>
  <c r="D381" i="1"/>
  <c r="C594" i="1"/>
  <c r="C825" i="1"/>
  <c r="C765" i="1"/>
  <c r="C316" i="1"/>
  <c r="C318" i="1" s="1"/>
  <c r="C214" i="1"/>
  <c r="C216" i="1" s="1"/>
  <c r="C528" i="1"/>
  <c r="C176" i="1"/>
  <c r="C101" i="1"/>
  <c r="E859" i="1"/>
  <c r="E861" i="1" s="1"/>
  <c r="D125" i="1"/>
  <c r="I859" i="1"/>
  <c r="I861" i="1" s="1"/>
  <c r="K859" i="1"/>
  <c r="K861" i="1" s="1"/>
  <c r="L859" i="1"/>
  <c r="L861" i="1" s="1"/>
  <c r="M859" i="1"/>
  <c r="M861" i="1" s="1"/>
  <c r="J859" i="1"/>
  <c r="J861" i="1" s="1"/>
  <c r="G859" i="1"/>
  <c r="G861" i="1" s="1"/>
  <c r="H859" i="1"/>
  <c r="H861" i="1" s="1"/>
  <c r="C125" i="1"/>
  <c r="C768" i="1"/>
  <c r="C597" i="1"/>
  <c r="D408" i="1"/>
  <c r="C567" i="1"/>
  <c r="C570" i="1"/>
  <c r="C513" i="1"/>
  <c r="C447" i="1"/>
  <c r="C411" i="1"/>
  <c r="C384" i="1"/>
  <c r="C321" i="1"/>
  <c r="C201" i="1"/>
  <c r="C312" i="1"/>
  <c r="C198" i="1"/>
  <c r="C336" i="1"/>
  <c r="C294" i="1"/>
  <c r="D376" i="1"/>
  <c r="D378" i="1" s="1"/>
  <c r="C222" i="1"/>
  <c r="C128" i="1"/>
  <c r="C107" i="1"/>
  <c r="C20" i="1"/>
  <c r="C102" i="1" l="1"/>
  <c r="C104" i="1" s="1"/>
  <c r="C17" i="1"/>
  <c r="N20" i="1" s="1"/>
  <c r="C586" i="1"/>
  <c r="C588" i="1" s="1"/>
  <c r="C195" i="1"/>
  <c r="C408" i="1"/>
  <c r="C376" i="1"/>
  <c r="C378" i="1" s="1"/>
  <c r="D859" i="1"/>
  <c r="D861" i="1" l="1"/>
  <c r="C859" i="1"/>
  <c r="C861" i="1" l="1"/>
</calcChain>
</file>

<file path=xl/sharedStrings.xml><?xml version="1.0" encoding="utf-8"?>
<sst xmlns="http://schemas.openxmlformats.org/spreadsheetml/2006/main" count="474" uniqueCount="344">
  <si>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</si>
  <si>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</si>
  <si>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</si>
  <si>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</si>
  <si>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</si>
  <si>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</si>
  <si>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</si>
  <si>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</si>
  <si>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</si>
  <si>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</si>
  <si>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</si>
  <si>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</si>
  <si>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</si>
  <si>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</si>
  <si>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</si>
  <si>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</si>
  <si>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</si>
  <si>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</si>
  <si>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</si>
  <si>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</si>
  <si>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</si>
  <si>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</si>
  <si>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</si>
  <si>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</si>
  <si>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</si>
  <si>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</si>
  <si>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</si>
  <si>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</si>
  <si>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</si>
  <si>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</si>
  <si>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</si>
  <si>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</si>
  <si>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</si>
  <si>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</si>
  <si>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</si>
  <si>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</si>
  <si>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Krimūnu tautas nams</t>
  </si>
  <si>
    <t>Dobeles pilsētas kultūras nams</t>
  </si>
  <si>
    <t>Amatu māja</t>
  </si>
  <si>
    <t>08.290</t>
  </si>
  <si>
    <t>Krimūnas</t>
  </si>
  <si>
    <t>08.220</t>
  </si>
  <si>
    <t>Novadpētniecības muzejs</t>
  </si>
  <si>
    <t>Kultūras pārvalde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</si>
  <si>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</si>
  <si>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</si>
  <si>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</si>
  <si>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</si>
  <si>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</si>
  <si>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</si>
  <si>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</si>
  <si>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</si>
  <si>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</si>
  <si>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</si>
  <si>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</si>
  <si>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</si>
  <si>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</si>
  <si>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</si>
  <si>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</si>
  <si>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</si>
  <si>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</si>
  <si>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</si>
  <si>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</si>
  <si>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</si>
  <si>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</si>
  <si>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</si>
  <si>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</si>
  <si>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</si>
  <si>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</si>
  <si>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</si>
  <si>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</si>
  <si>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</si>
  <si>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</si>
  <si>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</si>
  <si>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</si>
  <si>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</si>
  <si>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</si>
  <si>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</si>
  <si>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</si>
  <si>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</si>
  <si>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</si>
  <si>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</si>
  <si>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</si>
  <si>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</si>
  <si>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</si>
  <si>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</si>
  <si>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</si>
  <si>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</si>
  <si>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</si>
  <si>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</si>
  <si>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</si>
  <si>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</si>
  <si>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</si>
  <si>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</si>
  <si>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</si>
  <si>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</si>
  <si>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</si>
  <si>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</si>
  <si>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</si>
  <si>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</si>
  <si>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</si>
  <si>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</si>
  <si>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</si>
  <si>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</si>
  <si>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</si>
  <si>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</si>
  <si>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</si>
  <si>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</si>
  <si>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</si>
  <si>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</si>
  <si>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</si>
  <si>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</si>
  <si>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</si>
  <si>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</si>
  <si>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</si>
  <si>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</si>
  <si>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</si>
  <si>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</si>
  <si>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</si>
  <si>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</si>
  <si>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</si>
  <si>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04.212</t>
  </si>
  <si>
    <t>Aizstrautnieku bibliotēka</t>
  </si>
  <si>
    <t>Lejasstrazdu bibliotēka</t>
  </si>
  <si>
    <t>Škibes bibliotēka</t>
  </si>
  <si>
    <t>Pilsētas noformēšana svētkos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</si>
  <si>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</si>
  <si>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</si>
  <si>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</si>
  <si>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</si>
  <si>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</si>
  <si>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</si>
  <si>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</si>
  <si>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</si>
  <si>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</si>
  <si>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</si>
  <si>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</si>
  <si>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</si>
  <si>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</si>
  <si>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</si>
  <si>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</si>
  <si>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</si>
  <si>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</si>
  <si>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</si>
  <si>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Amatiermākslas kolektīvi</t>
  </si>
  <si>
    <t>PIUAC projekti NVA</t>
  </si>
  <si>
    <t>Bērnu rotaļu laukumu  uzturēšana</t>
  </si>
  <si>
    <t>Komunālā nodaļa</t>
  </si>
  <si>
    <t>Brīvības iela 7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</si>
  <si>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</si>
  <si>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</si>
  <si>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</si>
  <si>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</si>
  <si>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</si>
  <si>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</si>
  <si>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>Invalīdu asistenti</t>
  </si>
  <si>
    <t>Dobeles Amatniecības un vispārizglītojošā vidusskola</t>
  </si>
  <si>
    <t>Lejasstrazdu sākumskola</t>
  </si>
  <si>
    <t>Pabalsti svētku gadījumos, pabalsts aizgādņiem</t>
  </si>
  <si>
    <t>04.510.</t>
  </si>
  <si>
    <t>01.111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</si>
  <si>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</si>
  <si>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</si>
  <si>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</si>
  <si>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</si>
  <si>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</si>
  <si>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</si>
  <si>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</si>
  <si>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Meliorācijas sistēmu atjaunošana</t>
  </si>
  <si>
    <t>Dienesta viesnīcas uzturēšana</t>
  </si>
  <si>
    <t>09.821</t>
  </si>
  <si>
    <t>\</t>
  </si>
  <si>
    <t>Līdzfinansējums centralizētās kanalizācijas pieslēgumu ierīkošanai</t>
  </si>
  <si>
    <t>Procenti  4000</t>
  </si>
  <si>
    <t>Pabalsti  6000</t>
  </si>
  <si>
    <t>Transferti  7000</t>
  </si>
  <si>
    <t>PIUAC MED-CRAFT projekts</t>
  </si>
  <si>
    <t>PIUAC Tour de craft projekts</t>
  </si>
  <si>
    <t>DI Dobeles novada projekts</t>
  </si>
  <si>
    <t>Ieguldījumi SIA  "Dobeles ūdens" pamatkapitālā</t>
  </si>
  <si>
    <t>Koordinācijas centra ierīkošana  LAT-LIT 499</t>
  </si>
  <si>
    <t>Sekojot Livonijas ordeņa krustniešu gājienam rietumu Zemgalē LAT-LIT-453</t>
  </si>
  <si>
    <t>Pašvaldības dzīvojumā fonda uzturēšana</t>
  </si>
  <si>
    <t>Līdzfinansējums daudzstāvu māju pagalmu remontiem</t>
  </si>
  <si>
    <t>Erasmus projekts+Spodrītis PII</t>
  </si>
  <si>
    <t>Atelpas brīža pakalpojums ĢAC Lejasstrazdi</t>
  </si>
  <si>
    <t>Erasmus Bērzupe nr.2020-1-DL01KA 229-0816 ( st.76)</t>
  </si>
  <si>
    <t>Dobeles sākumskola-starpskolu stratēģiskā partnerība ERASMUS (st.73)</t>
  </si>
  <si>
    <t>Ielu rekonstrukcija-būvprojekti</t>
  </si>
  <si>
    <t>Augstkalnes pagasta pārvalde</t>
  </si>
  <si>
    <t>Tērvetes pagasta pārvalde</t>
  </si>
  <si>
    <t>Ukru pagasta KAP</t>
  </si>
  <si>
    <t>Īles pagasta KAP</t>
  </si>
  <si>
    <t>Lielauces pagasta pārvalde</t>
  </si>
  <si>
    <t>Bēnes pagasta pārvalde</t>
  </si>
  <si>
    <t>Ugunsdzēsības dienests Tērvete</t>
  </si>
  <si>
    <t>Bāriņtiesa Dobele</t>
  </si>
  <si>
    <t>Būvvalde Dobele</t>
  </si>
  <si>
    <t>Objektu privatizācija</t>
  </si>
  <si>
    <t>Atkritumu savākšana Tērvete</t>
  </si>
  <si>
    <t>Attīrīšanas iestaises Tērvete</t>
  </si>
  <si>
    <t>Bēne</t>
  </si>
  <si>
    <t>Lielauce</t>
  </si>
  <si>
    <t>Īle</t>
  </si>
  <si>
    <t>Ukri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</si>
  <si>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</si>
  <si>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</si>
  <si>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</si>
  <si>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</si>
  <si>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</si>
  <si>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</si>
  <si>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Attīstības plānošanas nodaļa Dobelē</t>
  </si>
  <si>
    <t>Ūdensapgade Tērvete</t>
  </si>
  <si>
    <t>Ukru feldšeru-veselību punkts</t>
  </si>
  <si>
    <t>Tērvetes bibliotēka</t>
  </si>
  <si>
    <t>Augstkalnes bibliotēka</t>
  </si>
  <si>
    <t>Bites bibliotēka</t>
  </si>
  <si>
    <t>Bukaišu bibliotēka</t>
  </si>
  <si>
    <t>Auces bibliotēka</t>
  </si>
  <si>
    <t>Bukaišu tautas nams</t>
  </si>
  <si>
    <t>Autobuss kultūra Tērvete</t>
  </si>
  <si>
    <t>08.280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</si>
  <si>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</si>
  <si>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</si>
  <si>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</si>
  <si>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</si>
  <si>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</si>
  <si>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</si>
  <si>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</si>
  <si>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</si>
  <si>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</si>
  <si>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</si>
  <si>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</si>
  <si>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SAC Tērvete</t>
  </si>
  <si>
    <t>Dobeles novada domes 29.07.2021</t>
  </si>
  <si>
    <t>Bēnes pamatskola</t>
  </si>
  <si>
    <t>grozījumi</t>
  </si>
  <si>
    <r>
      <rPr>
        <b/>
        <sz val="10"/>
        <rFont val="Times New Roman"/>
        <family val="1"/>
        <charset val="186"/>
      </rPr>
      <t>KOPĀ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pēc budžeta grozījumiem</t>
    </r>
  </si>
  <si>
    <t xml:space="preserve">kopā budžeta grozījumi </t>
  </si>
  <si>
    <t xml:space="preserve">Kredītu pamatsummas nomaksa </t>
  </si>
  <si>
    <t>Dobeles KAC</t>
  </si>
  <si>
    <t>Zebrenes KAP</t>
  </si>
  <si>
    <t>Naudītes KAP</t>
  </si>
  <si>
    <t>Tērvetes KAC</t>
  </si>
  <si>
    <t>Bukaišu KAP</t>
  </si>
  <si>
    <t>Auces pilsētas parvalde</t>
  </si>
  <si>
    <t>Auce KAC</t>
  </si>
  <si>
    <t xml:space="preserve">Pašvaldības policija </t>
  </si>
  <si>
    <t>Bedrīšu remonts Dobelē</t>
  </si>
  <si>
    <t>Baznīcas ielas seguma atjaunošana, Dobele</t>
  </si>
  <si>
    <t>Ceļu ikdienas uzturēšana Dobele-budžets</t>
  </si>
  <si>
    <t>Jāņa Čakstes ielas, Dobelē pārbūve 1. kārta</t>
  </si>
  <si>
    <t>Elektrības iela, SAM 5.6.2.</t>
  </si>
  <si>
    <t>Bruģa seguma atjaunošana Bēnē</t>
  </si>
  <si>
    <t>Grants seguma ielu dubultā virsmas apstrāde Dobelē ar aku pacelšanu</t>
  </si>
  <si>
    <t>Grants seguma ielu dubultā virsmas apstrāde Aucē ar aku pacelšanu</t>
  </si>
  <si>
    <t>Bedrīšu remonts Raiņa ielā, Aucē</t>
  </si>
  <si>
    <t>Skolas ielas seguma atjaunošana, Auru pagasta</t>
  </si>
  <si>
    <t>Projekti-atsavinot pašvaldības īpašumus</t>
  </si>
  <si>
    <t>Tūrisma informācijas centrs Dobele</t>
  </si>
  <si>
    <t>Tūrisma informācijas centrs Auce</t>
  </si>
  <si>
    <t>Attīrīšanas iekārtu izbūve sanatorijas ciemā, Tērvetes pagasta</t>
  </si>
  <si>
    <t>Saimnieciskās kanalizācijas tīklu izbūve Lejasstrazdos, Dobeles pagastā</t>
  </si>
  <si>
    <t>Auces pilsēta, Vecauces, Vītiņu pagastu teritorijas</t>
  </si>
  <si>
    <t>Tērvetes labiekārtošana</t>
  </si>
  <si>
    <t>Tērvetes mājokļu apsaimniekošana</t>
  </si>
  <si>
    <t>Ekspozīcijas īstenošanai Pils kapella</t>
  </si>
  <si>
    <t>Velo trases pamptreks izbūve Dobelē</t>
  </si>
  <si>
    <t>Dobeles pilsētas stadiona pārbūve</t>
  </si>
  <si>
    <t>DOBELES NOVADA PAŠVALDĪBAS 2022.GADA PAMATBUDŽETA IZDEVUMI</t>
  </si>
  <si>
    <t>Projekts"Veselības veicināšanna, slimību profilakse" Dobeles novadā</t>
  </si>
  <si>
    <t>Sporta pārvalde</t>
  </si>
  <si>
    <t>Dobeles sporta centrs</t>
  </si>
  <si>
    <t>Bikstu sporta zāle</t>
  </si>
  <si>
    <t>Tērvetes sporta centrs</t>
  </si>
  <si>
    <t>Īles pagasta sporta centrs</t>
  </si>
  <si>
    <t>Auces sporta centrs (Vītiņu pag.)</t>
  </si>
  <si>
    <t>Bēnes sporta centrs</t>
  </si>
  <si>
    <t>Sporta pagastos</t>
  </si>
  <si>
    <t>Sporta projektu, sporta komandu atbalsts</t>
  </si>
  <si>
    <t>Novada sports-pasākumi</t>
  </si>
  <si>
    <t>Bēnes bibliotēka</t>
  </si>
  <si>
    <t>Īles bibliotēka</t>
  </si>
  <si>
    <t>Lielauces bibliotēka</t>
  </si>
  <si>
    <t>Ukru bibliotēka</t>
  </si>
  <si>
    <t>Vītiņu bibliotēka (ar Ķeveles LAP)</t>
  </si>
  <si>
    <t>Bikstu tautas nams</t>
  </si>
  <si>
    <t>Jaunbērzes tautas nams</t>
  </si>
  <si>
    <t>Penkules tautas nams</t>
  </si>
  <si>
    <t>Novada kultūras pasākumi</t>
  </si>
  <si>
    <t>Zebrenes kultūras darbs</t>
  </si>
  <si>
    <t>Kultūras pasākumi Naudīte/Auri</t>
  </si>
  <si>
    <t>Kaķenieku tautas nams</t>
  </si>
  <si>
    <t>Vītiņu tautas nams</t>
  </si>
  <si>
    <t>Īles tautas nams</t>
  </si>
  <si>
    <t>Auces pilsētas kultūras nams</t>
  </si>
  <si>
    <t>Ukru tautas nams</t>
  </si>
  <si>
    <t>Bēnes tautas nams</t>
  </si>
  <si>
    <t>Lielauces tautas nams</t>
  </si>
  <si>
    <t>Tērvetes tautas nams</t>
  </si>
  <si>
    <t>Tērvetes pašdarbības kolektīvi</t>
  </si>
  <si>
    <t>Dobeles pils</t>
  </si>
  <si>
    <t>Auces vidusskolas siltināšana/ventilācijas izbūve</t>
  </si>
  <si>
    <t>Projekts"Karjeras atbalsts izglītības iestādēs"(st.64)</t>
  </si>
  <si>
    <t>Projekts "PROTI un DARI" PIUAC Auce</t>
  </si>
  <si>
    <t>Darbs ar jauniešiem-Auces administrācija</t>
  </si>
  <si>
    <t>Starpskolu stratēģiskā partnerība ERASMUS+izglītības pārvalde (st.74)</t>
  </si>
  <si>
    <t>Projekts "Individuālo kompetenču atbalsts" (st.65)</t>
  </si>
  <si>
    <t>Projekts"Atbalsts priekšlaicīgai māc.pārtraukšanas samaz.(st.66)</t>
  </si>
  <si>
    <t>Neformālā izglītība un brīvā laika pavadīšanas iespējas Aucē</t>
  </si>
  <si>
    <t>1.vsk.Erasmus+Water for life, projekts</t>
  </si>
  <si>
    <t>SAC Tērvete-siltināšanas projekts</t>
  </si>
  <si>
    <t>Rehabilitācijas centra Tērvete-jumta remonts</t>
  </si>
  <si>
    <t xml:space="preserve">Sociālais dienests </t>
  </si>
  <si>
    <t>Auces dienas centrs "Balta māja"</t>
  </si>
  <si>
    <t>Lielauces pansija</t>
  </si>
  <si>
    <t>Higiēnas centrs Aucē</t>
  </si>
  <si>
    <t>Dienas atbalsta centrs "Bēne"</t>
  </si>
  <si>
    <t>Projekts -rehabilitācija dzīvesvietā pilngadīgām personām</t>
  </si>
  <si>
    <t xml:space="preserve">Projekts-rehabilitācija dzīvesvietā </t>
  </si>
  <si>
    <t>Dienas centrs invalīdiem "SOLIS"</t>
  </si>
  <si>
    <t>Dienas centrs pensionāriem "STARIŅŠ"</t>
  </si>
  <si>
    <t>Atbalsta centrs ģimenēm SPC</t>
  </si>
  <si>
    <t>SPC projekts pieaugušo rehabilitācijai</t>
  </si>
  <si>
    <t>SPC Bērnu rehabilitācija institūcija(LBF)</t>
  </si>
  <si>
    <t>Izdevumi brīvpratīgo iniciatīvu izpildei</t>
  </si>
  <si>
    <t>savstarpējie norēķini par uzturēšanos soc.iestādēs</t>
  </si>
  <si>
    <t>atbalsts sabiedriskajām organizacijām</t>
  </si>
  <si>
    <t>Ģimenes asistenta pakalpojuma aprobēšana-LM pilotprojekts</t>
  </si>
  <si>
    <t>Projekts"Atelpas brīdis"Atver sirdi Zemgalē" Dobele</t>
  </si>
  <si>
    <t>Projekts "OCTOPUS"LLI-425</t>
  </si>
  <si>
    <t>Projekts LAT-LIT 365 Atelpas brīdis</t>
  </si>
  <si>
    <t>Dienas centri Tērvete</t>
  </si>
  <si>
    <t xml:space="preserve"> Sociālas palīdzības pabalsti</t>
  </si>
  <si>
    <t>Vēlēšanu komisija</t>
  </si>
  <si>
    <t>15383,409-Alla</t>
  </si>
  <si>
    <t>DAVV mācību prakses nodrošināšanai Nr.8.5.1.0/16/I/001</t>
  </si>
  <si>
    <t>Bērzupes ERASMUS projekts-Nr.2019-1-RO01-KA229(st.75)</t>
  </si>
  <si>
    <t>Bērzupes ERASMUS stratēģiskās skolu apmaiņas partnerības (st.72)</t>
  </si>
  <si>
    <t>Augstkalnes pamatskola</t>
  </si>
  <si>
    <t>budžets 2022.gadam."</t>
  </si>
  <si>
    <t>Jāņa Čakstes ielas, Dobelē pārbuve 2. kārta</t>
  </si>
  <si>
    <t>saistošajiem noteikumiem Nr.8</t>
  </si>
  <si>
    <t>(ar grozījumiem 30.06.2022 lēmums Nr.280/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</si>
</sst>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89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F49CFB-4406-41FD-8E0A-F831FEA9C37A}" diskRevisions="1" revisionId="22041" version="4" protected="1">
  <header guid="{E7F49CFB-4406-41FD-8E0A-F831FEA9C37A}" dateTime="2022-07-26T13:55:24" maxSheetId="4" userName="Santa Eberte" r:id="rId2897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BB97AF-0E6C-4E2A-BF19-8EFAC92550F1}" action="delete"/>
  <rdn rId="0" localSheetId="1" customView="1" name="Z_32BB97AF_0E6C_4E2A_BF19_8EFAC92550F1_.wvu.Rows" hidden="1" oldHidden="1">
    <formula>Sheet1!$304:$304</formula>
    <oldFormula>Sheet1!$304:$304</oldFormula>
  </rdn>
  <rcv guid="{32BB97AF-0E6C-4E2A-BF19-8EFAC92550F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2"/>
  <sheetViews>
    <sheetView zoomScale="150" zoomScaleNormal="130" workbookViewId="0">
      <selection activeCell="F5" sqref="F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 customHeight="1" x14ac:dyDescent="0.25">
      <c r="A2" s="80"/>
      <c r="B2" s="10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5.75" customHeight="1" x14ac:dyDescent="0.25">
      <c r="A3" s="115"/>
      <c r="B3" s="115"/>
      <c r="C3" s="108"/>
      <c r="D3" s="108"/>
      <c r="E3" s="108"/>
      <c r="F3" s="108"/>
      <c r="G3" s="108"/>
      <c r="H3" s="108"/>
      <c r="I3" s="108"/>
      <c r="J3" s="2"/>
      <c r="K3" s="108"/>
      <c r="L3" s="108"/>
      <c r="M3" s="2" t="s">
        <v>151</v>
      </c>
    </row>
    <row r="4" spans="1:13" ht="15.75" customHeight="1" x14ac:dyDescent="0.25">
      <c r="J4" s="2"/>
      <c r="M4" s="61" t="s">
        <v>234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3" t="s">
        <v>342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152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340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2"/>
      <c r="L8" s="72"/>
      <c r="M8" s="81" t="s">
        <v>343</v>
      </c>
    </row>
    <row r="9" spans="1:13" s="6" customFormat="1" ht="15.75" customHeight="1" x14ac:dyDescent="0.25">
      <c r="A9" s="5"/>
      <c r="B9" s="7"/>
      <c r="C9" s="114" t="s">
        <v>269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s="11" customFormat="1" ht="15.75" customHeight="1" x14ac:dyDescent="0.25">
      <c r="A10" s="115"/>
      <c r="B10" s="115"/>
      <c r="C10" s="115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4" t="s">
        <v>2</v>
      </c>
      <c r="D13" s="13" t="s">
        <v>99</v>
      </c>
      <c r="E13" s="13" t="s">
        <v>100</v>
      </c>
      <c r="F13" s="14" t="s">
        <v>101</v>
      </c>
      <c r="G13" s="15" t="s">
        <v>102</v>
      </c>
      <c r="H13" s="16" t="s">
        <v>103</v>
      </c>
      <c r="I13" s="15" t="s">
        <v>173</v>
      </c>
      <c r="J13" s="15" t="s">
        <v>104</v>
      </c>
      <c r="K13" s="15" t="s">
        <v>174</v>
      </c>
      <c r="L13" s="17" t="s">
        <v>175</v>
      </c>
      <c r="M13" s="17" t="s">
        <v>149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13" t="s">
        <v>3</v>
      </c>
      <c r="F14" s="113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SUM(C18,C21,C24,C27,C30,C33,C36,C39,C42,C45,C48,C51,C54,C57,C60,C63,C66,C69,C72,C75,C78,C81,C84,C87,C90,)</f>
        <v>5069582</v>
      </c>
      <c r="D15" s="22">
        <f>SUM(D18,D21,D24,D27,D30,D33,D36,D39,D42,D45,D48,D51,D54,D57,D60,D63,D66,D69,D72,D75,D78,D81,D84,D87,D90,)</f>
        <v>3412493</v>
      </c>
      <c r="E15" s="22">
        <f>SUM(E18,E21,E24,E27,E30,E33,E36,E39,E42,E45,E48,E51,E54,E57,E60,E63,E66,E69,E72,E75,E78,E81,E84,E87,E90,E93)</f>
        <v>2731497</v>
      </c>
      <c r="F15" s="22">
        <f t="shared" ref="F15:M15" si="0">SUM(F18,F21,F24,F27,F30,F33,F36,F39,F42,F45,F48,F51,F54,F57,F60,F63,F66,F69,F72,F75,F78,F81,F84,F87,F90,F93)</f>
        <v>680996</v>
      </c>
      <c r="G15" s="22">
        <f t="shared" si="0"/>
        <v>1284545</v>
      </c>
      <c r="H15" s="22">
        <f t="shared" si="0"/>
        <v>10000</v>
      </c>
      <c r="I15" s="22">
        <f t="shared" si="0"/>
        <v>0</v>
      </c>
      <c r="J15" s="22">
        <f t="shared" si="0"/>
        <v>356544</v>
      </c>
      <c r="K15" s="22">
        <f t="shared" si="0"/>
        <v>6000</v>
      </c>
      <c r="L15" s="22">
        <f t="shared" si="0"/>
        <v>0</v>
      </c>
      <c r="M15" s="22">
        <f t="shared" si="0"/>
        <v>0</v>
      </c>
    </row>
    <row r="16" spans="1:13" s="11" customFormat="1" ht="15.75" customHeight="1" x14ac:dyDescent="0.2">
      <c r="A16" s="30"/>
      <c r="B16" s="104" t="s">
        <v>236</v>
      </c>
      <c r="C16" s="22">
        <f>SUM(C19,C22,C25,C28,C31,C34,C37,C40,C43,C46,C49,C52,C55,C58,C61,C64,C67,C70,C73,C76,C79,C82,C85,C88,C91,C94)</f>
        <v>11076</v>
      </c>
      <c r="D16" s="22">
        <f>SUM(D19,D22,D25,D28,D31,D34,D37,D40,D43,D46,D49,D52,D55,D58,D61,D64,D67,D70,D73,D76,D79,D82,D85,D88,D91,D94)</f>
        <v>-748</v>
      </c>
      <c r="E16" s="22">
        <f>SUM(E19,E22,E25,E28,E31,E34,E37,E40,E43,E46,E49,E52,E55,E58,E61,E64,E67,E70,E73,E76,E79,E82,E85,E88,E91,E94)</f>
        <v>-596</v>
      </c>
      <c r="F16" s="22">
        <f t="shared" ref="F16:M16" si="1">SUM(F19,F22,F25,F28,F31,F34,F37,F40,F43,F46,F49,F52,F55,F58,F61,F64,F67,F70,F73,F76,F79,F82,F85,F88,F91,F94)</f>
        <v>-152</v>
      </c>
      <c r="G16" s="22">
        <f t="shared" si="1"/>
        <v>38004</v>
      </c>
      <c r="H16" s="22">
        <f t="shared" si="1"/>
        <v>-10000</v>
      </c>
      <c r="I16" s="22">
        <f t="shared" si="1"/>
        <v>0</v>
      </c>
      <c r="J16" s="22">
        <f t="shared" si="1"/>
        <v>-29900</v>
      </c>
      <c r="K16" s="22">
        <f t="shared" si="1"/>
        <v>0</v>
      </c>
      <c r="L16" s="22">
        <f t="shared" si="1"/>
        <v>13720</v>
      </c>
      <c r="M16" s="22">
        <f t="shared" si="1"/>
        <v>0</v>
      </c>
    </row>
    <row r="17" spans="1:14" s="11" customFormat="1" ht="15.75" customHeight="1" x14ac:dyDescent="0.2">
      <c r="A17" s="22"/>
      <c r="B17" s="23"/>
      <c r="C17" s="22">
        <f>SUM(C15,C16)</f>
        <v>5080658</v>
      </c>
      <c r="D17" s="22">
        <f t="shared" ref="D17:M17" si="2">SUM(D15,D16)</f>
        <v>3411745</v>
      </c>
      <c r="E17" s="22">
        <f t="shared" si="2"/>
        <v>2730901</v>
      </c>
      <c r="F17" s="22">
        <f t="shared" si="2"/>
        <v>680844</v>
      </c>
      <c r="G17" s="22">
        <f t="shared" si="2"/>
        <v>1322549</v>
      </c>
      <c r="H17" s="22">
        <f t="shared" si="2"/>
        <v>0</v>
      </c>
      <c r="I17" s="22">
        <f t="shared" si="2"/>
        <v>0</v>
      </c>
      <c r="J17" s="22">
        <f t="shared" si="2"/>
        <v>326644</v>
      </c>
      <c r="K17" s="22">
        <f t="shared" si="2"/>
        <v>6000</v>
      </c>
      <c r="L17" s="22">
        <f t="shared" si="2"/>
        <v>13720</v>
      </c>
      <c r="M17" s="22">
        <f t="shared" si="2"/>
        <v>0</v>
      </c>
      <c r="N17" s="11">
        <f>D17+G17+H17+J17+K17+L17</f>
        <v>5080658</v>
      </c>
    </row>
    <row r="18" spans="1:14" s="6" customFormat="1" ht="15.75" customHeight="1" x14ac:dyDescent="0.2">
      <c r="A18" s="42" t="s">
        <v>5</v>
      </c>
      <c r="B18" s="41" t="s">
        <v>6</v>
      </c>
      <c r="C18" s="24">
        <f>SUM(D18,G18,H18:M18)</f>
        <v>2728000</v>
      </c>
      <c r="D18" s="24">
        <f t="shared" ref="D18:D174" si="3">SUM(E18:F18)</f>
        <v>1789639</v>
      </c>
      <c r="E18" s="25">
        <v>1439858</v>
      </c>
      <c r="F18" s="26">
        <v>349781</v>
      </c>
      <c r="G18" s="26">
        <v>766337</v>
      </c>
      <c r="H18" s="26">
        <v>10000</v>
      </c>
      <c r="I18" s="26"/>
      <c r="J18" s="26">
        <v>156024</v>
      </c>
      <c r="K18" s="24">
        <v>6000</v>
      </c>
      <c r="L18" s="24"/>
      <c r="M18" s="24"/>
    </row>
    <row r="19" spans="1:14" s="6" customFormat="1" ht="15.75" customHeight="1" x14ac:dyDescent="0.2">
      <c r="A19" s="42"/>
      <c r="B19" s="41"/>
      <c r="C19" s="24">
        <f>D19+G19+H19+I19+J19+K19+L19+M19</f>
        <v>-17073</v>
      </c>
      <c r="D19" s="24">
        <f>SUM(E19,F19)</f>
        <v>-63952</v>
      </c>
      <c r="E19" s="25">
        <v>-51750</v>
      </c>
      <c r="F19" s="26">
        <v>-12202</v>
      </c>
      <c r="G19" s="26">
        <v>40659</v>
      </c>
      <c r="H19" s="26">
        <v>-10000</v>
      </c>
      <c r="I19" s="26"/>
      <c r="J19" s="26">
        <v>2500</v>
      </c>
      <c r="K19" s="24"/>
      <c r="L19" s="24">
        <v>13720</v>
      </c>
      <c r="M19" s="24"/>
    </row>
    <row r="20" spans="1:14" s="6" customFormat="1" ht="15.75" customHeight="1" x14ac:dyDescent="0.2">
      <c r="A20" s="82"/>
      <c r="B20" s="82"/>
      <c r="C20" s="65">
        <f>SUM(C18,C19)</f>
        <v>2710927</v>
      </c>
      <c r="D20" s="65">
        <f t="shared" ref="D20:M20" si="4">SUM(D18,D19)</f>
        <v>1725687</v>
      </c>
      <c r="E20" s="65">
        <f t="shared" si="4"/>
        <v>1388108</v>
      </c>
      <c r="F20" s="65">
        <f t="shared" si="4"/>
        <v>337579</v>
      </c>
      <c r="G20" s="65">
        <f t="shared" si="4"/>
        <v>806996</v>
      </c>
      <c r="H20" s="65">
        <f t="shared" si="4"/>
        <v>0</v>
      </c>
      <c r="I20" s="65">
        <f t="shared" si="4"/>
        <v>0</v>
      </c>
      <c r="J20" s="65">
        <f t="shared" si="4"/>
        <v>158524</v>
      </c>
      <c r="K20" s="65">
        <f t="shared" si="4"/>
        <v>6000</v>
      </c>
      <c r="L20" s="65">
        <f t="shared" si="4"/>
        <v>13720</v>
      </c>
      <c r="M20" s="65">
        <f t="shared" si="4"/>
        <v>0</v>
      </c>
      <c r="N20" s="6">
        <f>C17-N17</f>
        <v>0</v>
      </c>
    </row>
    <row r="21" spans="1:14" s="6" customFormat="1" ht="15.75" customHeight="1" x14ac:dyDescent="0.2">
      <c r="A21" s="42" t="s">
        <v>5</v>
      </c>
      <c r="B21" s="42" t="s">
        <v>7</v>
      </c>
      <c r="C21" s="24">
        <f t="shared" ref="C21:C99" si="5">SUM(D21,G21,H21:M21)</f>
        <v>309140</v>
      </c>
      <c r="D21" s="24">
        <f t="shared" si="3"/>
        <v>305660</v>
      </c>
      <c r="E21" s="25">
        <v>226569</v>
      </c>
      <c r="F21" s="26">
        <v>79091</v>
      </c>
      <c r="G21" s="26">
        <v>3480</v>
      </c>
      <c r="H21" s="24"/>
      <c r="I21" s="24"/>
      <c r="J21" s="24"/>
      <c r="K21" s="24"/>
      <c r="L21" s="24"/>
      <c r="M21" s="24"/>
    </row>
    <row r="22" spans="1:14" s="6" customFormat="1" ht="15.75" customHeight="1" x14ac:dyDescent="0.2">
      <c r="A22" s="42"/>
      <c r="B22" s="42"/>
      <c r="C22" s="24">
        <f>D22+G22+H22+I22+J22+K22+L22+M22</f>
        <v>0</v>
      </c>
      <c r="D22" s="24">
        <f>E22+F22</f>
        <v>0</v>
      </c>
      <c r="E22" s="25"/>
      <c r="F22" s="26"/>
      <c r="G22" s="26"/>
      <c r="H22" s="24"/>
      <c r="I22" s="24"/>
      <c r="J22" s="24"/>
      <c r="K22" s="24"/>
      <c r="L22" s="24"/>
      <c r="M22" s="24"/>
    </row>
    <row r="23" spans="1:14" s="6" customFormat="1" ht="15.75" customHeight="1" x14ac:dyDescent="0.2">
      <c r="A23" s="82"/>
      <c r="B23" s="82"/>
      <c r="C23" s="65">
        <f>SUM(C21:C22)</f>
        <v>309140</v>
      </c>
      <c r="D23" s="65">
        <f t="shared" ref="D23:M23" si="6">SUM(D21:D22)</f>
        <v>305660</v>
      </c>
      <c r="E23" s="65">
        <f t="shared" si="6"/>
        <v>226569</v>
      </c>
      <c r="F23" s="65">
        <f t="shared" si="6"/>
        <v>79091</v>
      </c>
      <c r="G23" s="65">
        <f t="shared" si="6"/>
        <v>3480</v>
      </c>
      <c r="H23" s="65">
        <f t="shared" si="6"/>
        <v>0</v>
      </c>
      <c r="I23" s="65">
        <f t="shared" si="6"/>
        <v>0</v>
      </c>
      <c r="J23" s="65">
        <f t="shared" si="6"/>
        <v>0</v>
      </c>
      <c r="K23" s="65">
        <f t="shared" si="6"/>
        <v>0</v>
      </c>
      <c r="L23" s="65">
        <f t="shared" si="6"/>
        <v>0</v>
      </c>
      <c r="M23" s="65">
        <f t="shared" si="6"/>
        <v>0</v>
      </c>
    </row>
    <row r="24" spans="1:14" s="6" customFormat="1" ht="15.75" customHeight="1" x14ac:dyDescent="0.2">
      <c r="A24" s="42" t="s">
        <v>5</v>
      </c>
      <c r="B24" s="42" t="s">
        <v>240</v>
      </c>
      <c r="C24" s="24">
        <f t="shared" ref="C24" si="7">SUM(D24,G24,H24:M24)</f>
        <v>17545</v>
      </c>
      <c r="D24" s="24">
        <f t="shared" ref="D24" si="8">SUM(E24:F24)</f>
        <v>15745</v>
      </c>
      <c r="E24" s="25">
        <v>12740</v>
      </c>
      <c r="F24" s="26">
        <v>3005</v>
      </c>
      <c r="G24" s="26">
        <v>1800</v>
      </c>
      <c r="H24" s="24"/>
      <c r="I24" s="24"/>
      <c r="J24" s="24"/>
      <c r="K24" s="24"/>
      <c r="L24" s="24"/>
      <c r="M24" s="24"/>
    </row>
    <row r="25" spans="1:14" s="6" customFormat="1" ht="15.75" customHeight="1" x14ac:dyDescent="0.2">
      <c r="A25" s="42"/>
      <c r="B25" s="42"/>
      <c r="C25" s="24">
        <f>D25+G25+H25+I25+J25+K25+L25+M25</f>
        <v>0</v>
      </c>
      <c r="D25" s="24">
        <f>E25+F25</f>
        <v>0</v>
      </c>
      <c r="E25" s="25"/>
      <c r="F25" s="26"/>
      <c r="G25" s="26"/>
      <c r="H25" s="24"/>
      <c r="I25" s="24"/>
      <c r="J25" s="24"/>
      <c r="K25" s="24"/>
      <c r="L25" s="24"/>
      <c r="M25" s="24"/>
    </row>
    <row r="26" spans="1:14" s="6" customFormat="1" ht="15.75" customHeight="1" x14ac:dyDescent="0.2">
      <c r="A26" s="82"/>
      <c r="B26" s="82"/>
      <c r="C26" s="65">
        <f>SUM(C24:C25)</f>
        <v>17545</v>
      </c>
      <c r="D26" s="65">
        <f t="shared" ref="D26:M26" si="9">SUM(D24:D25)</f>
        <v>15745</v>
      </c>
      <c r="E26" s="65">
        <f t="shared" si="9"/>
        <v>12740</v>
      </c>
      <c r="F26" s="65">
        <f t="shared" si="9"/>
        <v>3005</v>
      </c>
      <c r="G26" s="65">
        <f t="shared" si="9"/>
        <v>1800</v>
      </c>
      <c r="H26" s="65">
        <f t="shared" si="9"/>
        <v>0</v>
      </c>
      <c r="I26" s="65">
        <f t="shared" si="9"/>
        <v>0</v>
      </c>
      <c r="J26" s="65">
        <f t="shared" si="9"/>
        <v>0</v>
      </c>
      <c r="K26" s="65">
        <f t="shared" si="9"/>
        <v>0</v>
      </c>
      <c r="L26" s="65">
        <f t="shared" si="9"/>
        <v>0</v>
      </c>
      <c r="M26" s="65">
        <f t="shared" si="9"/>
        <v>0</v>
      </c>
    </row>
    <row r="27" spans="1:14" s="6" customFormat="1" ht="15.75" customHeight="1" x14ac:dyDescent="0.2">
      <c r="A27" s="42" t="s">
        <v>5</v>
      </c>
      <c r="B27" s="41" t="s">
        <v>154</v>
      </c>
      <c r="C27" s="24">
        <f t="shared" si="5"/>
        <v>98778</v>
      </c>
      <c r="D27" s="24">
        <f t="shared" si="3"/>
        <v>85638</v>
      </c>
      <c r="E27" s="25">
        <v>69198</v>
      </c>
      <c r="F27" s="26">
        <v>16440</v>
      </c>
      <c r="G27" s="26">
        <v>13140</v>
      </c>
      <c r="H27" s="24"/>
      <c r="I27" s="24"/>
      <c r="J27" s="24"/>
      <c r="K27" s="24"/>
      <c r="L27" s="24"/>
      <c r="M27" s="24"/>
    </row>
    <row r="28" spans="1:14" s="6" customFormat="1" ht="15.75" customHeight="1" x14ac:dyDescent="0.2">
      <c r="A28" s="42"/>
      <c r="B28" s="42"/>
      <c r="C28" s="24">
        <f>D28+G28+H28+I28+J28+K28+L28+M28</f>
        <v>5561</v>
      </c>
      <c r="D28" s="24">
        <f>E28+F28</f>
        <v>5561</v>
      </c>
      <c r="E28" s="25">
        <v>4500</v>
      </c>
      <c r="F28" s="26">
        <v>1061</v>
      </c>
      <c r="G28" s="26"/>
      <c r="H28" s="24"/>
      <c r="I28" s="24"/>
      <c r="J28" s="24"/>
      <c r="K28" s="24"/>
      <c r="L28" s="24"/>
      <c r="M28" s="24"/>
    </row>
    <row r="29" spans="1:14" s="6" customFormat="1" ht="15.75" customHeight="1" x14ac:dyDescent="0.2">
      <c r="A29" s="82"/>
      <c r="B29" s="82"/>
      <c r="C29" s="65">
        <f>SUM(C27:C28)</f>
        <v>104339</v>
      </c>
      <c r="D29" s="65">
        <f t="shared" ref="D29" si="10">SUM(D27:D28)</f>
        <v>91199</v>
      </c>
      <c r="E29" s="65">
        <f t="shared" ref="E29" si="11">SUM(E27:E28)</f>
        <v>73698</v>
      </c>
      <c r="F29" s="65">
        <f t="shared" ref="F29" si="12">SUM(F27:F28)</f>
        <v>17501</v>
      </c>
      <c r="G29" s="65">
        <f t="shared" ref="G29" si="13">SUM(G27:G28)</f>
        <v>13140</v>
      </c>
      <c r="H29" s="65">
        <f t="shared" ref="H29" si="14">SUM(H27:H28)</f>
        <v>0</v>
      </c>
      <c r="I29" s="65">
        <f t="shared" ref="I29" si="15">SUM(I27:I28)</f>
        <v>0</v>
      </c>
      <c r="J29" s="65">
        <f t="shared" ref="J29" si="16">SUM(J27:J28)</f>
        <v>0</v>
      </c>
      <c r="K29" s="65">
        <f t="shared" ref="K29" si="17">SUM(K27:K28)</f>
        <v>0</v>
      </c>
      <c r="L29" s="65">
        <f t="shared" ref="L29" si="18">SUM(L27:L28)</f>
        <v>0</v>
      </c>
      <c r="M29" s="65">
        <f t="shared" ref="M29" si="19">SUM(M27:M28)</f>
        <v>0</v>
      </c>
    </row>
    <row r="30" spans="1:14" s="6" customFormat="1" ht="15.75" customHeight="1" x14ac:dyDescent="0.2">
      <c r="A30" s="42" t="s">
        <v>5</v>
      </c>
      <c r="B30" s="41" t="s">
        <v>8</v>
      </c>
      <c r="C30" s="24">
        <f t="shared" si="5"/>
        <v>63808</v>
      </c>
      <c r="D30" s="24">
        <f t="shared" si="3"/>
        <v>49668</v>
      </c>
      <c r="E30" s="25">
        <v>40224</v>
      </c>
      <c r="F30" s="26">
        <v>9444</v>
      </c>
      <c r="G30" s="26">
        <v>14140</v>
      </c>
      <c r="H30" s="24"/>
      <c r="I30" s="24"/>
      <c r="J30" s="24"/>
      <c r="K30" s="24"/>
      <c r="L30" s="24"/>
      <c r="M30" s="24"/>
    </row>
    <row r="31" spans="1:14" s="6" customFormat="1" ht="15.75" customHeight="1" x14ac:dyDescent="0.2">
      <c r="A31" s="42"/>
      <c r="B31" s="42"/>
      <c r="C31" s="24">
        <f>D31+G31+H31+I31+J31+K31+L31+M31</f>
        <v>8342</v>
      </c>
      <c r="D31" s="24">
        <f>E31+F31</f>
        <v>8342</v>
      </c>
      <c r="E31" s="25">
        <v>6750</v>
      </c>
      <c r="F31" s="26">
        <v>1592</v>
      </c>
      <c r="G31" s="26"/>
      <c r="H31" s="24"/>
      <c r="I31" s="24"/>
      <c r="J31" s="24"/>
      <c r="K31" s="24"/>
      <c r="L31" s="24"/>
      <c r="M31" s="24"/>
    </row>
    <row r="32" spans="1:14" s="6" customFormat="1" ht="15.75" customHeight="1" x14ac:dyDescent="0.2">
      <c r="A32" s="82"/>
      <c r="B32" s="82"/>
      <c r="C32" s="65">
        <f>SUM(C30:C31)</f>
        <v>72150</v>
      </c>
      <c r="D32" s="65">
        <f t="shared" ref="D32" si="20">SUM(D30:D31)</f>
        <v>58010</v>
      </c>
      <c r="E32" s="65">
        <f t="shared" ref="E32" si="21">SUM(E30:E31)</f>
        <v>46974</v>
      </c>
      <c r="F32" s="65">
        <f t="shared" ref="F32" si="22">SUM(F30:F31)</f>
        <v>11036</v>
      </c>
      <c r="G32" s="65">
        <f t="shared" ref="G32" si="23">SUM(G30:G31)</f>
        <v>14140</v>
      </c>
      <c r="H32" s="65">
        <f t="shared" ref="H32" si="24">SUM(H30:H31)</f>
        <v>0</v>
      </c>
      <c r="I32" s="65">
        <f t="shared" ref="I32" si="25">SUM(I30:I31)</f>
        <v>0</v>
      </c>
      <c r="J32" s="65">
        <f t="shared" ref="J32" si="26">SUM(J30:J31)</f>
        <v>0</v>
      </c>
      <c r="K32" s="65">
        <f t="shared" ref="K32" si="27">SUM(K30:K31)</f>
        <v>0</v>
      </c>
      <c r="L32" s="65">
        <f t="shared" ref="L32" si="28">SUM(L30:L31)</f>
        <v>0</v>
      </c>
      <c r="M32" s="65">
        <f t="shared" ref="M32" si="29">SUM(M30:M31)</f>
        <v>0</v>
      </c>
    </row>
    <row r="33" spans="1:13" s="6" customFormat="1" ht="15.75" customHeight="1" x14ac:dyDescent="0.2">
      <c r="A33" s="42" t="s">
        <v>5</v>
      </c>
      <c r="B33" s="41" t="s">
        <v>241</v>
      </c>
      <c r="C33" s="24">
        <f t="shared" si="5"/>
        <v>65437</v>
      </c>
      <c r="D33" s="24">
        <f t="shared" si="3"/>
        <v>41537</v>
      </c>
      <c r="E33" s="25">
        <v>33639</v>
      </c>
      <c r="F33" s="26">
        <v>7898</v>
      </c>
      <c r="G33" s="26">
        <v>23900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2"/>
      <c r="B34" s="42"/>
      <c r="C34" s="24">
        <f>D34+G34+H34+I34+J34+K34+L34+M34</f>
        <v>5561</v>
      </c>
      <c r="D34" s="24">
        <f>E34+F34</f>
        <v>5561</v>
      </c>
      <c r="E34" s="25">
        <v>4500</v>
      </c>
      <c r="F34" s="26">
        <v>1061</v>
      </c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2"/>
      <c r="B35" s="82"/>
      <c r="C35" s="65">
        <f>SUM(C33:C34)</f>
        <v>70998</v>
      </c>
      <c r="D35" s="65">
        <f t="shared" ref="D35" si="30">SUM(D33:D34)</f>
        <v>47098</v>
      </c>
      <c r="E35" s="65">
        <f t="shared" ref="E35" si="31">SUM(E33:E34)</f>
        <v>38139</v>
      </c>
      <c r="F35" s="65">
        <f t="shared" ref="F35" si="32">SUM(F33:F34)</f>
        <v>8959</v>
      </c>
      <c r="G35" s="65">
        <f t="shared" ref="G35" si="33">SUM(G33:G34)</f>
        <v>23900</v>
      </c>
      <c r="H35" s="65">
        <f t="shared" ref="H35" si="34">SUM(H33:H34)</f>
        <v>0</v>
      </c>
      <c r="I35" s="65">
        <f t="shared" ref="I35" si="35">SUM(I33:I34)</f>
        <v>0</v>
      </c>
      <c r="J35" s="65">
        <f t="shared" ref="J35" si="36">SUM(J33:J34)</f>
        <v>0</v>
      </c>
      <c r="K35" s="65">
        <f t="shared" ref="K35" si="37">SUM(K33:K34)</f>
        <v>0</v>
      </c>
      <c r="L35" s="65">
        <f t="shared" ref="L35" si="38">SUM(L33:L34)</f>
        <v>0</v>
      </c>
      <c r="M35" s="65">
        <f t="shared" ref="M35" si="39">SUM(M33:M34)</f>
        <v>0</v>
      </c>
    </row>
    <row r="36" spans="1:13" s="6" customFormat="1" ht="15.75" customHeight="1" x14ac:dyDescent="0.2">
      <c r="A36" s="42" t="s">
        <v>5</v>
      </c>
      <c r="B36" s="41" t="s">
        <v>9</v>
      </c>
      <c r="C36" s="24">
        <f t="shared" si="5"/>
        <v>87478</v>
      </c>
      <c r="D36" s="24">
        <f t="shared" si="3"/>
        <v>71598</v>
      </c>
      <c r="E36" s="25">
        <v>57984</v>
      </c>
      <c r="F36" s="26">
        <v>13614</v>
      </c>
      <c r="G36" s="26">
        <v>14880</v>
      </c>
      <c r="H36" s="26"/>
      <c r="I36" s="26"/>
      <c r="J36" s="26">
        <v>1000</v>
      </c>
      <c r="K36" s="24"/>
      <c r="L36" s="24"/>
      <c r="M36" s="24"/>
    </row>
    <row r="37" spans="1:13" s="6" customFormat="1" ht="15.75" customHeight="1" x14ac:dyDescent="0.2">
      <c r="A37" s="42"/>
      <c r="B37" s="42"/>
      <c r="C37" s="24">
        <f>D37+G37+H37+I37+J37+K37+L37+M37</f>
        <v>13904</v>
      </c>
      <c r="D37" s="24">
        <f>E37+F37</f>
        <v>13904</v>
      </c>
      <c r="E37" s="25">
        <v>11250</v>
      </c>
      <c r="F37" s="26">
        <v>2654</v>
      </c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2"/>
      <c r="B38" s="82"/>
      <c r="C38" s="65">
        <f>SUM(C36:C37)</f>
        <v>101382</v>
      </c>
      <c r="D38" s="65">
        <f t="shared" ref="D38" si="40">SUM(D36:D37)</f>
        <v>85502</v>
      </c>
      <c r="E38" s="65">
        <f t="shared" ref="E38" si="41">SUM(E36:E37)</f>
        <v>69234</v>
      </c>
      <c r="F38" s="65">
        <f t="shared" ref="F38" si="42">SUM(F36:F37)</f>
        <v>16268</v>
      </c>
      <c r="G38" s="65">
        <f t="shared" ref="G38" si="43">SUM(G36:G37)</f>
        <v>14880</v>
      </c>
      <c r="H38" s="65">
        <f t="shared" ref="H38" si="44">SUM(H36:H37)</f>
        <v>0</v>
      </c>
      <c r="I38" s="65">
        <f t="shared" ref="I38" si="45">SUM(I36:I37)</f>
        <v>0</v>
      </c>
      <c r="J38" s="65">
        <f t="shared" ref="J38" si="46">SUM(J36:J37)</f>
        <v>1000</v>
      </c>
      <c r="K38" s="65">
        <f t="shared" ref="K38" si="47">SUM(K36:K37)</f>
        <v>0</v>
      </c>
      <c r="L38" s="65">
        <f t="shared" ref="L38" si="48">SUM(L36:L37)</f>
        <v>0</v>
      </c>
      <c r="M38" s="65">
        <f t="shared" ref="M38" si="49">SUM(M36:M37)</f>
        <v>0</v>
      </c>
    </row>
    <row r="39" spans="1:13" s="6" customFormat="1" ht="15.75" customHeight="1" x14ac:dyDescent="0.2">
      <c r="A39" s="42" t="s">
        <v>5</v>
      </c>
      <c r="B39" s="41" t="s">
        <v>10</v>
      </c>
      <c r="C39" s="24">
        <f t="shared" si="5"/>
        <v>115973</v>
      </c>
      <c r="D39" s="24">
        <f t="shared" si="3"/>
        <v>102178</v>
      </c>
      <c r="E39" s="25">
        <v>82727</v>
      </c>
      <c r="F39" s="26">
        <v>19451</v>
      </c>
      <c r="G39" s="26">
        <v>13795</v>
      </c>
      <c r="H39" s="26"/>
      <c r="I39" s="26"/>
      <c r="J39" s="26"/>
      <c r="K39" s="24"/>
      <c r="L39" s="24"/>
      <c r="M39" s="24"/>
    </row>
    <row r="40" spans="1:13" s="6" customFormat="1" ht="15.75" customHeight="1" x14ac:dyDescent="0.2">
      <c r="A40" s="42"/>
      <c r="B40" s="42"/>
      <c r="C40" s="24">
        <f>D40+G40+H40+I40+J40+K40+L40+M40</f>
        <v>0</v>
      </c>
      <c r="D40" s="24">
        <f>E40+F40</f>
        <v>0</v>
      </c>
      <c r="E40" s="25"/>
      <c r="F40" s="26"/>
      <c r="G40" s="26"/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2"/>
      <c r="B41" s="82"/>
      <c r="C41" s="65">
        <f>SUM(C39:C40)</f>
        <v>115973</v>
      </c>
      <c r="D41" s="65">
        <f t="shared" ref="D41" si="50">SUM(D39:D40)</f>
        <v>102178</v>
      </c>
      <c r="E41" s="65">
        <f t="shared" ref="E41" si="51">SUM(E39:E40)</f>
        <v>82727</v>
      </c>
      <c r="F41" s="65">
        <f t="shared" ref="F41" si="52">SUM(F39:F40)</f>
        <v>19451</v>
      </c>
      <c r="G41" s="65">
        <f t="shared" ref="G41" si="53">SUM(G39:G40)</f>
        <v>13795</v>
      </c>
      <c r="H41" s="65">
        <f t="shared" ref="H41" si="54">SUM(H39:H40)</f>
        <v>0</v>
      </c>
      <c r="I41" s="65">
        <f t="shared" ref="I41" si="55">SUM(I39:I40)</f>
        <v>0</v>
      </c>
      <c r="J41" s="65">
        <f t="shared" ref="J41" si="56">SUM(J39:J40)</f>
        <v>0</v>
      </c>
      <c r="K41" s="65">
        <f t="shared" ref="K41" si="57">SUM(K39:K40)</f>
        <v>0</v>
      </c>
      <c r="L41" s="65">
        <f t="shared" ref="L41" si="58">SUM(L39:L40)</f>
        <v>0</v>
      </c>
      <c r="M41" s="65">
        <f t="shared" ref="M41" si="59">SUM(M39:M40)</f>
        <v>0</v>
      </c>
    </row>
    <row r="42" spans="1:13" s="6" customFormat="1" ht="15.75" customHeight="1" x14ac:dyDescent="0.2">
      <c r="A42" s="42" t="s">
        <v>5</v>
      </c>
      <c r="B42" s="41" t="s">
        <v>11</v>
      </c>
      <c r="C42" s="24">
        <f t="shared" si="5"/>
        <v>76808</v>
      </c>
      <c r="D42" s="24">
        <f t="shared" si="3"/>
        <v>51163</v>
      </c>
      <c r="E42" s="25">
        <v>41274</v>
      </c>
      <c r="F42" s="26">
        <v>9889</v>
      </c>
      <c r="G42" s="26">
        <v>24145</v>
      </c>
      <c r="H42" s="24"/>
      <c r="I42" s="24"/>
      <c r="J42" s="24">
        <v>1500</v>
      </c>
      <c r="K42" s="24"/>
      <c r="L42" s="24"/>
      <c r="M42" s="24"/>
    </row>
    <row r="43" spans="1:13" s="6" customFormat="1" ht="15.75" customHeight="1" x14ac:dyDescent="0.2">
      <c r="A43" s="42"/>
      <c r="B43" s="42"/>
      <c r="C43" s="24">
        <f>D43+G43+H43+I43+J43+K43+L43+M43</f>
        <v>9623</v>
      </c>
      <c r="D43" s="24">
        <f>E43+F43</f>
        <v>11123</v>
      </c>
      <c r="E43" s="25">
        <v>9000</v>
      </c>
      <c r="F43" s="26">
        <v>2123</v>
      </c>
      <c r="G43" s="26"/>
      <c r="H43" s="24"/>
      <c r="I43" s="24"/>
      <c r="J43" s="24">
        <v>-1500</v>
      </c>
      <c r="K43" s="24"/>
      <c r="L43" s="24"/>
      <c r="M43" s="24"/>
    </row>
    <row r="44" spans="1:13" s="6" customFormat="1" ht="15.75" customHeight="1" x14ac:dyDescent="0.2">
      <c r="A44" s="82"/>
      <c r="B44" s="82"/>
      <c r="C44" s="65">
        <f>SUM(C42:C43)</f>
        <v>86431</v>
      </c>
      <c r="D44" s="65">
        <f t="shared" ref="D44" si="60">SUM(D42:D43)</f>
        <v>62286</v>
      </c>
      <c r="E44" s="65">
        <f t="shared" ref="E44" si="61">SUM(E42:E43)</f>
        <v>50274</v>
      </c>
      <c r="F44" s="65">
        <f t="shared" ref="F44" si="62">SUM(F42:F43)</f>
        <v>12012</v>
      </c>
      <c r="G44" s="65">
        <f t="shared" ref="G44" si="63">SUM(G42:G43)</f>
        <v>24145</v>
      </c>
      <c r="H44" s="65">
        <f t="shared" ref="H44" si="64">SUM(H42:H43)</f>
        <v>0</v>
      </c>
      <c r="I44" s="65">
        <f t="shared" ref="I44" si="65">SUM(I42:I43)</f>
        <v>0</v>
      </c>
      <c r="J44" s="65">
        <f t="shared" ref="J44" si="66">SUM(J42:J43)</f>
        <v>0</v>
      </c>
      <c r="K44" s="65">
        <f t="shared" ref="K44" si="67">SUM(K42:K43)</f>
        <v>0</v>
      </c>
      <c r="L44" s="65">
        <f t="shared" ref="L44" si="68">SUM(L42:L43)</f>
        <v>0</v>
      </c>
      <c r="M44" s="65">
        <f t="shared" ref="M44" si="69">SUM(M42:M43)</f>
        <v>0</v>
      </c>
    </row>
    <row r="45" spans="1:13" s="6" customFormat="1" ht="15.75" customHeight="1" x14ac:dyDescent="0.2">
      <c r="A45" s="42" t="s">
        <v>5</v>
      </c>
      <c r="B45" s="41" t="s">
        <v>12</v>
      </c>
      <c r="C45" s="24">
        <f t="shared" si="5"/>
        <v>114277</v>
      </c>
      <c r="D45" s="24">
        <f t="shared" si="3"/>
        <v>64407</v>
      </c>
      <c r="E45" s="25">
        <v>52160</v>
      </c>
      <c r="F45" s="26">
        <v>12247</v>
      </c>
      <c r="G45" s="26">
        <v>49870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2"/>
      <c r="B46" s="42"/>
      <c r="C46" s="24">
        <f>D46+G46+H46+I46+J46+K46+L46+M46</f>
        <v>5561</v>
      </c>
      <c r="D46" s="24">
        <f>E46+F46</f>
        <v>5561</v>
      </c>
      <c r="E46" s="25">
        <v>4500</v>
      </c>
      <c r="F46" s="26">
        <v>1061</v>
      </c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2"/>
      <c r="B47" s="82"/>
      <c r="C47" s="65">
        <f>SUM(C45:C46)</f>
        <v>119838</v>
      </c>
      <c r="D47" s="65">
        <f t="shared" ref="D47" si="70">SUM(D45:D46)</f>
        <v>69968</v>
      </c>
      <c r="E47" s="65">
        <f t="shared" ref="E47" si="71">SUM(E45:E46)</f>
        <v>56660</v>
      </c>
      <c r="F47" s="65">
        <f t="shared" ref="F47" si="72">SUM(F45:F46)</f>
        <v>13308</v>
      </c>
      <c r="G47" s="65">
        <f t="shared" ref="G47" si="73">SUM(G45:G46)</f>
        <v>49870</v>
      </c>
      <c r="H47" s="65">
        <f t="shared" ref="H47" si="74">SUM(H45:H46)</f>
        <v>0</v>
      </c>
      <c r="I47" s="65">
        <f t="shared" ref="I47" si="75">SUM(I45:I46)</f>
        <v>0</v>
      </c>
      <c r="J47" s="65">
        <f t="shared" ref="J47" si="76">SUM(J45:J46)</f>
        <v>0</v>
      </c>
      <c r="K47" s="65">
        <f t="shared" ref="K47" si="77">SUM(K45:K46)</f>
        <v>0</v>
      </c>
      <c r="L47" s="65">
        <f t="shared" ref="L47" si="78">SUM(L45:L46)</f>
        <v>0</v>
      </c>
      <c r="M47" s="65">
        <f t="shared" ref="M47" si="79">SUM(M45:M46)</f>
        <v>0</v>
      </c>
    </row>
    <row r="48" spans="1:13" s="6" customFormat="1" ht="15.75" customHeight="1" x14ac:dyDescent="0.2">
      <c r="A48" s="42" t="s">
        <v>5</v>
      </c>
      <c r="B48" s="41" t="s">
        <v>13</v>
      </c>
      <c r="C48" s="24">
        <f t="shared" si="5"/>
        <v>82048</v>
      </c>
      <c r="D48" s="24">
        <f t="shared" si="3"/>
        <v>69543</v>
      </c>
      <c r="E48" s="25">
        <v>56320</v>
      </c>
      <c r="F48" s="26">
        <v>13223</v>
      </c>
      <c r="G48" s="26">
        <v>12505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2"/>
      <c r="B49" s="42"/>
      <c r="C49" s="24">
        <f>D49+G49+H49+I49+J49+K49+L49+M49</f>
        <v>5561</v>
      </c>
      <c r="D49" s="24">
        <f>E49+F49</f>
        <v>5561</v>
      </c>
      <c r="E49" s="25">
        <v>4500</v>
      </c>
      <c r="F49" s="26">
        <v>1061</v>
      </c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2"/>
      <c r="B50" s="82"/>
      <c r="C50" s="65">
        <f>SUM(C48:C49)</f>
        <v>87609</v>
      </c>
      <c r="D50" s="65">
        <f t="shared" ref="D50" si="80">SUM(D48:D49)</f>
        <v>75104</v>
      </c>
      <c r="E50" s="65">
        <f t="shared" ref="E50" si="81">SUM(E48:E49)</f>
        <v>60820</v>
      </c>
      <c r="F50" s="65">
        <f t="shared" ref="F50" si="82">SUM(F48:F49)</f>
        <v>14284</v>
      </c>
      <c r="G50" s="65">
        <f t="shared" ref="G50" si="83">SUM(G48:G49)</f>
        <v>12505</v>
      </c>
      <c r="H50" s="65">
        <f t="shared" ref="H50" si="84">SUM(H48:H49)</f>
        <v>0</v>
      </c>
      <c r="I50" s="65">
        <f t="shared" ref="I50" si="85">SUM(I48:I49)</f>
        <v>0</v>
      </c>
      <c r="J50" s="65">
        <f t="shared" ref="J50" si="86">SUM(J48:J49)</f>
        <v>0</v>
      </c>
      <c r="K50" s="65">
        <f t="shared" ref="K50" si="87">SUM(K48:K49)</f>
        <v>0</v>
      </c>
      <c r="L50" s="65">
        <f t="shared" ref="L50" si="88">SUM(L48:L49)</f>
        <v>0</v>
      </c>
      <c r="M50" s="65">
        <f t="shared" ref="M50" si="89">SUM(M48:M49)</f>
        <v>0</v>
      </c>
    </row>
    <row r="51" spans="1:13" s="6" customFormat="1" ht="15.75" customHeight="1" x14ac:dyDescent="0.2">
      <c r="A51" s="42" t="s">
        <v>5</v>
      </c>
      <c r="B51" s="41" t="s">
        <v>14</v>
      </c>
      <c r="C51" s="24">
        <f t="shared" si="5"/>
        <v>159701</v>
      </c>
      <c r="D51" s="24">
        <f t="shared" si="3"/>
        <v>75391</v>
      </c>
      <c r="E51" s="25">
        <v>61056</v>
      </c>
      <c r="F51" s="26">
        <v>14335</v>
      </c>
      <c r="G51" s="26">
        <v>39310</v>
      </c>
      <c r="H51" s="24"/>
      <c r="I51" s="24"/>
      <c r="J51" s="24">
        <v>45000</v>
      </c>
      <c r="K51" s="24"/>
      <c r="L51" s="24"/>
      <c r="M51" s="24"/>
    </row>
    <row r="52" spans="1:13" s="6" customFormat="1" ht="15.75" customHeight="1" x14ac:dyDescent="0.2">
      <c r="A52" s="42"/>
      <c r="B52" s="42"/>
      <c r="C52" s="24">
        <f>D52+G52+H52+I52+J52+K52+L52+M52</f>
        <v>5561</v>
      </c>
      <c r="D52" s="24">
        <f>E52+F52</f>
        <v>5561</v>
      </c>
      <c r="E52" s="25">
        <v>4500</v>
      </c>
      <c r="F52" s="26">
        <v>1061</v>
      </c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2"/>
      <c r="B53" s="82"/>
      <c r="C53" s="65">
        <f>SUM(C51:C52)</f>
        <v>165262</v>
      </c>
      <c r="D53" s="65">
        <f t="shared" ref="D53" si="90">SUM(D51:D52)</f>
        <v>80952</v>
      </c>
      <c r="E53" s="65">
        <f t="shared" ref="E53" si="91">SUM(E51:E52)</f>
        <v>65556</v>
      </c>
      <c r="F53" s="65">
        <f t="shared" ref="F53" si="92">SUM(F51:F52)</f>
        <v>15396</v>
      </c>
      <c r="G53" s="65">
        <f t="shared" ref="G53" si="93">SUM(G51:G52)</f>
        <v>39310</v>
      </c>
      <c r="H53" s="65">
        <f t="shared" ref="H53" si="94">SUM(H51:H52)</f>
        <v>0</v>
      </c>
      <c r="I53" s="65">
        <f t="shared" ref="I53" si="95">SUM(I51:I52)</f>
        <v>0</v>
      </c>
      <c r="J53" s="65">
        <f t="shared" ref="J53" si="96">SUM(J51:J52)</f>
        <v>45000</v>
      </c>
      <c r="K53" s="65">
        <f t="shared" ref="K53" si="97">SUM(K51:K52)</f>
        <v>0</v>
      </c>
      <c r="L53" s="65">
        <f t="shared" ref="L53" si="98">SUM(L51:L52)</f>
        <v>0</v>
      </c>
      <c r="M53" s="65">
        <f t="shared" ref="M53" si="99">SUM(M51:M52)</f>
        <v>0</v>
      </c>
    </row>
    <row r="54" spans="1:13" s="6" customFormat="1" ht="15.75" customHeight="1" x14ac:dyDescent="0.2">
      <c r="A54" s="42" t="s">
        <v>5</v>
      </c>
      <c r="B54" s="42" t="s">
        <v>242</v>
      </c>
      <c r="C54" s="24">
        <f t="shared" si="5"/>
        <v>65729</v>
      </c>
      <c r="D54" s="24">
        <f t="shared" si="3"/>
        <v>41094</v>
      </c>
      <c r="E54" s="25">
        <v>33280</v>
      </c>
      <c r="F54" s="26">
        <v>7814</v>
      </c>
      <c r="G54" s="26">
        <v>24635</v>
      </c>
      <c r="H54" s="24"/>
      <c r="I54" s="24"/>
      <c r="J54" s="24"/>
      <c r="K54" s="24"/>
      <c r="L54" s="24"/>
      <c r="M54" s="24"/>
    </row>
    <row r="55" spans="1:13" s="6" customFormat="1" ht="15.75" customHeight="1" x14ac:dyDescent="0.2">
      <c r="A55" s="42"/>
      <c r="B55" s="42"/>
      <c r="C55" s="24">
        <f>D55+G55+H55+I55+J55+K55+L55+M55</f>
        <v>2778</v>
      </c>
      <c r="D55" s="24">
        <f>E55+F55</f>
        <v>2778</v>
      </c>
      <c r="E55" s="25">
        <v>2250</v>
      </c>
      <c r="F55" s="26">
        <v>528</v>
      </c>
      <c r="G55" s="26"/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2"/>
      <c r="B56" s="82"/>
      <c r="C56" s="65">
        <f>SUM(C54:C55)</f>
        <v>68507</v>
      </c>
      <c r="D56" s="65">
        <f t="shared" ref="D56" si="100">SUM(D54:D55)</f>
        <v>43872</v>
      </c>
      <c r="E56" s="65">
        <f t="shared" ref="E56" si="101">SUM(E54:E55)</f>
        <v>35530</v>
      </c>
      <c r="F56" s="65">
        <f t="shared" ref="F56" si="102">SUM(F54:F55)</f>
        <v>8342</v>
      </c>
      <c r="G56" s="65">
        <f t="shared" ref="G56" si="103">SUM(G54:G55)</f>
        <v>24635</v>
      </c>
      <c r="H56" s="65">
        <f t="shared" ref="H56" si="104">SUM(H54:H55)</f>
        <v>0</v>
      </c>
      <c r="I56" s="65">
        <f t="shared" ref="I56" si="105">SUM(I54:I55)</f>
        <v>0</v>
      </c>
      <c r="J56" s="65">
        <f t="shared" ref="J56" si="106">SUM(J54:J55)</f>
        <v>0</v>
      </c>
      <c r="K56" s="65">
        <f t="shared" ref="K56" si="107">SUM(K54:K55)</f>
        <v>0</v>
      </c>
      <c r="L56" s="65">
        <f t="shared" ref="L56" si="108">SUM(L54:L55)</f>
        <v>0</v>
      </c>
      <c r="M56" s="65">
        <f t="shared" ref="M56" si="109">SUM(M54:M55)</f>
        <v>0</v>
      </c>
    </row>
    <row r="57" spans="1:13" s="6" customFormat="1" ht="15.75" customHeight="1" x14ac:dyDescent="0.2">
      <c r="A57" s="41" t="s">
        <v>5</v>
      </c>
      <c r="B57" s="41" t="s">
        <v>15</v>
      </c>
      <c r="C57" s="26">
        <f t="shared" si="5"/>
        <v>71844</v>
      </c>
      <c r="D57" s="26">
        <f t="shared" si="3"/>
        <v>56409</v>
      </c>
      <c r="E57" s="25">
        <v>45594</v>
      </c>
      <c r="F57" s="26">
        <v>10815</v>
      </c>
      <c r="G57" s="26">
        <v>15435</v>
      </c>
      <c r="H57" s="26"/>
      <c r="I57" s="26"/>
      <c r="J57" s="26"/>
      <c r="K57" s="26"/>
      <c r="L57" s="26"/>
      <c r="M57" s="26"/>
    </row>
    <row r="58" spans="1:13" s="6" customFormat="1" ht="15.75" customHeight="1" x14ac:dyDescent="0.2">
      <c r="A58" s="42"/>
      <c r="B58" s="42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2"/>
      <c r="B59" s="82"/>
      <c r="C59" s="65">
        <f>SUM(C57:C58)</f>
        <v>71844</v>
      </c>
      <c r="D59" s="65">
        <f t="shared" ref="D59" si="110">SUM(D57:D58)</f>
        <v>56409</v>
      </c>
      <c r="E59" s="65">
        <f t="shared" ref="E59" si="111">SUM(E57:E58)</f>
        <v>45594</v>
      </c>
      <c r="F59" s="65">
        <f t="shared" ref="F59" si="112">SUM(F57:F58)</f>
        <v>10815</v>
      </c>
      <c r="G59" s="65">
        <f t="shared" ref="G59" si="113">SUM(G57:G58)</f>
        <v>15435</v>
      </c>
      <c r="H59" s="65">
        <f t="shared" ref="H59" si="114">SUM(H57:H58)</f>
        <v>0</v>
      </c>
      <c r="I59" s="65">
        <f t="shared" ref="I59" si="115">SUM(I57:I58)</f>
        <v>0</v>
      </c>
      <c r="J59" s="65">
        <f t="shared" ref="J59" si="116">SUM(J57:J58)</f>
        <v>0</v>
      </c>
      <c r="K59" s="65">
        <f t="shared" ref="K59" si="117">SUM(K57:K58)</f>
        <v>0</v>
      </c>
      <c r="L59" s="65">
        <f t="shared" ref="L59" si="118">SUM(L57:L58)</f>
        <v>0</v>
      </c>
      <c r="M59" s="65">
        <f t="shared" ref="M59" si="119">SUM(M57:M58)</f>
        <v>0</v>
      </c>
    </row>
    <row r="60" spans="1:13" s="6" customFormat="1" ht="15.75" customHeight="1" x14ac:dyDescent="0.2">
      <c r="A60" s="42" t="s">
        <v>5</v>
      </c>
      <c r="B60" s="42" t="s">
        <v>148</v>
      </c>
      <c r="C60" s="24">
        <f t="shared" si="5"/>
        <v>75750</v>
      </c>
      <c r="D60" s="24">
        <f t="shared" si="3"/>
        <v>0</v>
      </c>
      <c r="E60" s="27"/>
      <c r="F60" s="24"/>
      <c r="G60" s="24">
        <v>75750</v>
      </c>
      <c r="H60" s="24"/>
      <c r="I60" s="24"/>
      <c r="J60" s="24"/>
      <c r="K60" s="24"/>
      <c r="L60" s="24"/>
      <c r="M60" s="24"/>
    </row>
    <row r="61" spans="1:13" s="6" customFormat="1" ht="15.75" customHeight="1" x14ac:dyDescent="0.2">
      <c r="A61" s="42"/>
      <c r="B61" s="42"/>
      <c r="C61" s="24">
        <f>D61+G61+H61+I61+J61+K61+L61+M61</f>
        <v>0</v>
      </c>
      <c r="D61" s="24">
        <f>E61+F61</f>
        <v>0</v>
      </c>
      <c r="E61" s="25"/>
      <c r="F61" s="26"/>
      <c r="G61" s="26"/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2"/>
      <c r="B62" s="82"/>
      <c r="C62" s="65">
        <f>SUM(C60:C61)</f>
        <v>75750</v>
      </c>
      <c r="D62" s="65">
        <f t="shared" ref="D62" si="120">SUM(D60:D61)</f>
        <v>0</v>
      </c>
      <c r="E62" s="65">
        <f t="shared" ref="E62" si="121">SUM(E60:E61)</f>
        <v>0</v>
      </c>
      <c r="F62" s="65">
        <f t="shared" ref="F62" si="122">SUM(F60:F61)</f>
        <v>0</v>
      </c>
      <c r="G62" s="65">
        <f t="shared" ref="G62" si="123">SUM(G60:G61)</f>
        <v>75750</v>
      </c>
      <c r="H62" s="65">
        <f t="shared" ref="H62" si="124">SUM(H60:H61)</f>
        <v>0</v>
      </c>
      <c r="I62" s="65">
        <f t="shared" ref="I62" si="125">SUM(I60:I61)</f>
        <v>0</v>
      </c>
      <c r="J62" s="65">
        <f t="shared" ref="J62" si="126">SUM(J60:J61)</f>
        <v>0</v>
      </c>
      <c r="K62" s="65">
        <f t="shared" ref="K62" si="127">SUM(K60:K61)</f>
        <v>0</v>
      </c>
      <c r="L62" s="65">
        <f t="shared" ref="L62" si="128">SUM(L60:L61)</f>
        <v>0</v>
      </c>
      <c r="M62" s="65">
        <f t="shared" ref="M62" si="129">SUM(M60:M61)</f>
        <v>0</v>
      </c>
    </row>
    <row r="63" spans="1:13" s="6" customFormat="1" ht="15.75" customHeight="1" x14ac:dyDescent="0.2">
      <c r="A63" s="42" t="s">
        <v>160</v>
      </c>
      <c r="B63" s="42" t="s">
        <v>190</v>
      </c>
      <c r="C63" s="24">
        <f t="shared" si="5"/>
        <v>106855</v>
      </c>
      <c r="D63" s="24">
        <f t="shared" si="3"/>
        <v>66175</v>
      </c>
      <c r="E63" s="27">
        <v>53371</v>
      </c>
      <c r="F63" s="24">
        <v>12804</v>
      </c>
      <c r="G63" s="24">
        <v>38680</v>
      </c>
      <c r="H63" s="24"/>
      <c r="I63" s="24"/>
      <c r="J63" s="28">
        <v>2000</v>
      </c>
      <c r="K63" s="24"/>
      <c r="L63" s="24"/>
      <c r="M63" s="24"/>
    </row>
    <row r="64" spans="1:13" s="6" customFormat="1" ht="15.75" customHeight="1" x14ac:dyDescent="0.2">
      <c r="A64" s="42"/>
      <c r="B64" s="42"/>
      <c r="C64" s="24">
        <f>D64+G64+H64+I64+J64+K64+L64+M64</f>
        <v>-1803</v>
      </c>
      <c r="D64" s="24">
        <f>E64+F64</f>
        <v>0</v>
      </c>
      <c r="E64" s="25"/>
      <c r="F64" s="26"/>
      <c r="G64" s="26">
        <v>197</v>
      </c>
      <c r="H64" s="24"/>
      <c r="I64" s="24"/>
      <c r="J64" s="24">
        <v>-2000</v>
      </c>
      <c r="K64" s="24"/>
      <c r="L64" s="24"/>
      <c r="M64" s="24"/>
    </row>
    <row r="65" spans="1:13" s="6" customFormat="1" ht="15.75" customHeight="1" x14ac:dyDescent="0.2">
      <c r="A65" s="82"/>
      <c r="B65" s="82"/>
      <c r="C65" s="65">
        <f>SUM(C63:C64)</f>
        <v>105052</v>
      </c>
      <c r="D65" s="65">
        <f t="shared" ref="D65" si="130">SUM(D63:D64)</f>
        <v>66175</v>
      </c>
      <c r="E65" s="65">
        <f t="shared" ref="E65" si="131">SUM(E63:E64)</f>
        <v>53371</v>
      </c>
      <c r="F65" s="65">
        <f t="shared" ref="F65" si="132">SUM(F63:F64)</f>
        <v>12804</v>
      </c>
      <c r="G65" s="65">
        <f t="shared" ref="G65" si="133">SUM(G63:G64)</f>
        <v>38877</v>
      </c>
      <c r="H65" s="65">
        <f t="shared" ref="H65" si="134">SUM(H63:H64)</f>
        <v>0</v>
      </c>
      <c r="I65" s="65">
        <f t="shared" ref="I65" si="135">SUM(I63:I64)</f>
        <v>0</v>
      </c>
      <c r="J65" s="65">
        <f t="shared" ref="J65" si="136">SUM(J63:J64)</f>
        <v>0</v>
      </c>
      <c r="K65" s="65">
        <f t="shared" ref="K65" si="137">SUM(K63:K64)</f>
        <v>0</v>
      </c>
      <c r="L65" s="65">
        <f t="shared" ref="L65" si="138">SUM(L63:L64)</f>
        <v>0</v>
      </c>
      <c r="M65" s="65">
        <f t="shared" ref="M65" si="139">SUM(M63:M64)</f>
        <v>0</v>
      </c>
    </row>
    <row r="66" spans="1:13" s="6" customFormat="1" ht="15.75" customHeight="1" x14ac:dyDescent="0.2">
      <c r="A66" s="83" t="s">
        <v>5</v>
      </c>
      <c r="B66" s="42" t="s">
        <v>243</v>
      </c>
      <c r="C66" s="24">
        <f t="shared" ref="C66" si="140">SUM(D66,G66,H66:M66)</f>
        <v>16334</v>
      </c>
      <c r="D66" s="24">
        <f t="shared" ref="D66" si="141">SUM(E66:F66)</f>
        <v>14534</v>
      </c>
      <c r="E66" s="27">
        <v>11760</v>
      </c>
      <c r="F66" s="24">
        <v>2774</v>
      </c>
      <c r="G66" s="24">
        <v>1800</v>
      </c>
      <c r="H66" s="24"/>
      <c r="I66" s="24"/>
      <c r="J66" s="28"/>
      <c r="K66" s="24"/>
      <c r="L66" s="24"/>
      <c r="M66" s="24"/>
    </row>
    <row r="67" spans="1:13" s="6" customFormat="1" ht="15.75" customHeight="1" x14ac:dyDescent="0.2">
      <c r="A67" s="42"/>
      <c r="B67" s="42"/>
      <c r="C67" s="24">
        <f>D67+G67+H67+I67+J67+K67+L67+M67</f>
        <v>0</v>
      </c>
      <c r="D67" s="24">
        <f>E67+F67</f>
        <v>0</v>
      </c>
      <c r="E67" s="25"/>
      <c r="F67" s="26"/>
      <c r="G67" s="26"/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2"/>
      <c r="B68" s="82"/>
      <c r="C68" s="65">
        <f>SUM(C66:C67)</f>
        <v>16334</v>
      </c>
      <c r="D68" s="65">
        <f t="shared" ref="D68:M68" si="142">SUM(D66:D67)</f>
        <v>14534</v>
      </c>
      <c r="E68" s="65">
        <f t="shared" si="142"/>
        <v>11760</v>
      </c>
      <c r="F68" s="65">
        <f t="shared" si="142"/>
        <v>2774</v>
      </c>
      <c r="G68" s="65">
        <f t="shared" si="142"/>
        <v>1800</v>
      </c>
      <c r="H68" s="65">
        <f t="shared" si="142"/>
        <v>0</v>
      </c>
      <c r="I68" s="65">
        <f t="shared" si="142"/>
        <v>0</v>
      </c>
      <c r="J68" s="65">
        <f t="shared" si="142"/>
        <v>0</v>
      </c>
      <c r="K68" s="65">
        <f t="shared" si="142"/>
        <v>0</v>
      </c>
      <c r="L68" s="65">
        <f t="shared" si="142"/>
        <v>0</v>
      </c>
      <c r="M68" s="65">
        <f t="shared" si="142"/>
        <v>0</v>
      </c>
    </row>
    <row r="69" spans="1:13" s="6" customFormat="1" ht="15.75" customHeight="1" x14ac:dyDescent="0.2">
      <c r="A69" s="83" t="s">
        <v>5</v>
      </c>
      <c r="B69" s="42" t="s">
        <v>244</v>
      </c>
      <c r="C69" s="24">
        <f t="shared" ref="C69" si="143">SUM(D69,G69,H69:M69)</f>
        <v>49081</v>
      </c>
      <c r="D69" s="24">
        <f t="shared" ref="D69" si="144">SUM(E69:F69)</f>
        <v>22617</v>
      </c>
      <c r="E69" s="27">
        <v>18300</v>
      </c>
      <c r="F69" s="24">
        <v>4317</v>
      </c>
      <c r="G69" s="24">
        <v>17644</v>
      </c>
      <c r="H69" s="24"/>
      <c r="I69" s="24"/>
      <c r="J69" s="28">
        <v>8820</v>
      </c>
      <c r="K69" s="24"/>
      <c r="L69" s="24"/>
      <c r="M69" s="24"/>
    </row>
    <row r="70" spans="1:13" s="6" customFormat="1" ht="15.75" customHeight="1" x14ac:dyDescent="0.2">
      <c r="A70" s="42"/>
      <c r="B70" s="42"/>
      <c r="C70" s="24">
        <f>D70+G70+H70+I70+J70+K70+L70+M70</f>
        <v>0</v>
      </c>
      <c r="D70" s="24">
        <f>E70+F70</f>
        <v>0</v>
      </c>
      <c r="E70" s="25"/>
      <c r="F70" s="26"/>
      <c r="G70" s="26">
        <v>-1100</v>
      </c>
      <c r="H70" s="24"/>
      <c r="I70" s="24"/>
      <c r="J70" s="24">
        <v>1100</v>
      </c>
      <c r="K70" s="24"/>
      <c r="L70" s="24"/>
      <c r="M70" s="24"/>
    </row>
    <row r="71" spans="1:13" s="6" customFormat="1" ht="15.75" customHeight="1" x14ac:dyDescent="0.2">
      <c r="A71" s="82"/>
      <c r="B71" s="82"/>
      <c r="C71" s="65">
        <f>SUM(C69:C70)</f>
        <v>49081</v>
      </c>
      <c r="D71" s="65">
        <f t="shared" ref="D71:M71" si="145">SUM(D69:D70)</f>
        <v>22617</v>
      </c>
      <c r="E71" s="65">
        <f t="shared" si="145"/>
        <v>18300</v>
      </c>
      <c r="F71" s="65">
        <f t="shared" si="145"/>
        <v>4317</v>
      </c>
      <c r="G71" s="65">
        <f t="shared" si="145"/>
        <v>16544</v>
      </c>
      <c r="H71" s="65">
        <f t="shared" si="145"/>
        <v>0</v>
      </c>
      <c r="I71" s="65">
        <f t="shared" si="145"/>
        <v>0</v>
      </c>
      <c r="J71" s="65">
        <f t="shared" si="145"/>
        <v>9920</v>
      </c>
      <c r="K71" s="65">
        <f t="shared" si="145"/>
        <v>0</v>
      </c>
      <c r="L71" s="65">
        <f t="shared" si="145"/>
        <v>0</v>
      </c>
      <c r="M71" s="65">
        <f t="shared" si="145"/>
        <v>0</v>
      </c>
    </row>
    <row r="72" spans="1:13" s="6" customFormat="1" ht="15.75" customHeight="1" x14ac:dyDescent="0.2">
      <c r="A72" s="83" t="s">
        <v>5</v>
      </c>
      <c r="B72" s="42" t="s">
        <v>189</v>
      </c>
      <c r="C72" s="24">
        <f t="shared" ref="C72" si="146">SUM(D72,G72,H72:M72)</f>
        <v>93612</v>
      </c>
      <c r="D72" s="24">
        <f t="shared" ref="D72" si="147">SUM(E72:F72)</f>
        <v>48867</v>
      </c>
      <c r="E72" s="27">
        <v>39412</v>
      </c>
      <c r="F72" s="24">
        <v>9455</v>
      </c>
      <c r="G72" s="24">
        <v>32745</v>
      </c>
      <c r="H72" s="24"/>
      <c r="I72" s="24"/>
      <c r="J72" s="28">
        <v>12000</v>
      </c>
      <c r="K72" s="24"/>
      <c r="L72" s="24"/>
      <c r="M72" s="24"/>
    </row>
    <row r="73" spans="1:13" s="6" customFormat="1" ht="15.75" customHeight="1" x14ac:dyDescent="0.2">
      <c r="A73" s="42"/>
      <c r="B73" s="42"/>
      <c r="C73" s="24">
        <f>D73+G73+H73+I73+J73+K73+L73+M73</f>
        <v>0</v>
      </c>
      <c r="D73" s="24">
        <f>E73+F73</f>
        <v>0</v>
      </c>
      <c r="E73" s="25"/>
      <c r="F73" s="26"/>
      <c r="G73" s="26"/>
      <c r="H73" s="24"/>
      <c r="I73" s="24"/>
      <c r="J73" s="24"/>
      <c r="K73" s="24"/>
      <c r="L73" s="24"/>
      <c r="M73" s="24"/>
    </row>
    <row r="74" spans="1:13" s="6" customFormat="1" ht="15.75" customHeight="1" x14ac:dyDescent="0.2">
      <c r="A74" s="82"/>
      <c r="B74" s="82"/>
      <c r="C74" s="65">
        <f>SUM(C72:C73)</f>
        <v>93612</v>
      </c>
      <c r="D74" s="65">
        <f t="shared" ref="D74:M74" si="148">SUM(D72:D73)</f>
        <v>48867</v>
      </c>
      <c r="E74" s="65">
        <f t="shared" si="148"/>
        <v>39412</v>
      </c>
      <c r="F74" s="65">
        <f t="shared" si="148"/>
        <v>9455</v>
      </c>
      <c r="G74" s="65">
        <f t="shared" si="148"/>
        <v>32745</v>
      </c>
      <c r="H74" s="65">
        <f t="shared" si="148"/>
        <v>0</v>
      </c>
      <c r="I74" s="65">
        <f t="shared" si="148"/>
        <v>0</v>
      </c>
      <c r="J74" s="65">
        <f t="shared" si="148"/>
        <v>12000</v>
      </c>
      <c r="K74" s="65">
        <f t="shared" si="148"/>
        <v>0</v>
      </c>
      <c r="L74" s="65">
        <f t="shared" si="148"/>
        <v>0</v>
      </c>
      <c r="M74" s="65">
        <f t="shared" si="148"/>
        <v>0</v>
      </c>
    </row>
    <row r="75" spans="1:13" s="6" customFormat="1" ht="15.75" customHeight="1" x14ac:dyDescent="0.2">
      <c r="A75" s="83" t="s">
        <v>5</v>
      </c>
      <c r="B75" s="42" t="s">
        <v>245</v>
      </c>
      <c r="C75" s="24">
        <f t="shared" ref="C75" si="149">SUM(D75,G75,H75:M75)</f>
        <v>410074</v>
      </c>
      <c r="D75" s="24">
        <f t="shared" ref="D75" si="150">SUM(E75:F75)</f>
        <v>256699</v>
      </c>
      <c r="E75" s="27">
        <v>207659</v>
      </c>
      <c r="F75" s="24">
        <v>49040</v>
      </c>
      <c r="G75" s="24">
        <v>68175</v>
      </c>
      <c r="H75" s="24"/>
      <c r="I75" s="24"/>
      <c r="J75" s="28">
        <v>85200</v>
      </c>
      <c r="K75" s="24"/>
      <c r="L75" s="24"/>
      <c r="M75" s="24"/>
    </row>
    <row r="76" spans="1:13" s="6" customFormat="1" ht="15.75" customHeight="1" x14ac:dyDescent="0.2">
      <c r="A76" s="42"/>
      <c r="B76" s="42"/>
      <c r="C76" s="24">
        <f>D76+G76+H76+I76+J76+K76+L76+M76</f>
        <v>-35562</v>
      </c>
      <c r="D76" s="24">
        <f>E76+F76</f>
        <v>-5562</v>
      </c>
      <c r="E76" s="25">
        <v>-4500</v>
      </c>
      <c r="F76" s="26">
        <v>-1062</v>
      </c>
      <c r="G76" s="26"/>
      <c r="H76" s="24"/>
      <c r="I76" s="24"/>
      <c r="J76" s="24">
        <v>-30000</v>
      </c>
      <c r="K76" s="24"/>
      <c r="L76" s="24"/>
      <c r="M76" s="24"/>
    </row>
    <row r="77" spans="1:13" s="6" customFormat="1" ht="15.75" customHeight="1" x14ac:dyDescent="0.2">
      <c r="A77" s="82"/>
      <c r="B77" s="82"/>
      <c r="C77" s="65">
        <f>SUM(C75:C76)</f>
        <v>374512</v>
      </c>
      <c r="D77" s="65">
        <f t="shared" ref="D77:M77" si="151">SUM(D75:D76)</f>
        <v>251137</v>
      </c>
      <c r="E77" s="65">
        <f t="shared" si="151"/>
        <v>203159</v>
      </c>
      <c r="F77" s="65">
        <f t="shared" si="151"/>
        <v>47978</v>
      </c>
      <c r="G77" s="65">
        <f t="shared" si="151"/>
        <v>68175</v>
      </c>
      <c r="H77" s="65">
        <f t="shared" si="151"/>
        <v>0</v>
      </c>
      <c r="I77" s="65">
        <f t="shared" si="151"/>
        <v>0</v>
      </c>
      <c r="J77" s="65">
        <f t="shared" si="151"/>
        <v>55200</v>
      </c>
      <c r="K77" s="65">
        <f t="shared" si="151"/>
        <v>0</v>
      </c>
      <c r="L77" s="65">
        <f t="shared" si="151"/>
        <v>0</v>
      </c>
      <c r="M77" s="65">
        <f t="shared" si="151"/>
        <v>0</v>
      </c>
    </row>
    <row r="78" spans="1:13" s="6" customFormat="1" ht="15.75" customHeight="1" x14ac:dyDescent="0.2">
      <c r="A78" s="83" t="s">
        <v>5</v>
      </c>
      <c r="B78" s="42" t="s">
        <v>246</v>
      </c>
      <c r="C78" s="24">
        <f t="shared" ref="C78" si="152">SUM(D78,G78,H78:M78)</f>
        <v>29968</v>
      </c>
      <c r="D78" s="24">
        <f t="shared" ref="D78" si="153">SUM(E78:F78)</f>
        <v>29068</v>
      </c>
      <c r="E78" s="27">
        <v>23520</v>
      </c>
      <c r="F78" s="24">
        <v>5548</v>
      </c>
      <c r="G78" s="24">
        <v>900</v>
      </c>
      <c r="H78" s="24"/>
      <c r="I78" s="24"/>
      <c r="J78" s="28"/>
      <c r="K78" s="24"/>
      <c r="L78" s="24"/>
      <c r="M78" s="24"/>
    </row>
    <row r="79" spans="1:13" s="6" customFormat="1" ht="15.75" customHeight="1" x14ac:dyDescent="0.2">
      <c r="A79" s="42"/>
      <c r="B79" s="42"/>
      <c r="C79" s="24">
        <f>D79+G79+H79+I79+J79+K79+L79+M79</f>
        <v>0</v>
      </c>
      <c r="D79" s="24">
        <f>E79+F79</f>
        <v>0</v>
      </c>
      <c r="E79" s="25"/>
      <c r="F79" s="26"/>
      <c r="G79" s="26"/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2"/>
      <c r="B80" s="82"/>
      <c r="C80" s="65">
        <f>SUM(C78:C79)</f>
        <v>29968</v>
      </c>
      <c r="D80" s="65">
        <f t="shared" ref="D80:M80" si="154">SUM(D78:D79)</f>
        <v>29068</v>
      </c>
      <c r="E80" s="65">
        <f t="shared" si="154"/>
        <v>23520</v>
      </c>
      <c r="F80" s="65">
        <f t="shared" si="154"/>
        <v>5548</v>
      </c>
      <c r="G80" s="65">
        <f t="shared" si="154"/>
        <v>900</v>
      </c>
      <c r="H80" s="65">
        <f t="shared" si="154"/>
        <v>0</v>
      </c>
      <c r="I80" s="65">
        <f t="shared" si="154"/>
        <v>0</v>
      </c>
      <c r="J80" s="65">
        <f t="shared" si="154"/>
        <v>0</v>
      </c>
      <c r="K80" s="65">
        <f t="shared" si="154"/>
        <v>0</v>
      </c>
      <c r="L80" s="65">
        <f t="shared" si="154"/>
        <v>0</v>
      </c>
      <c r="M80" s="65">
        <f t="shared" si="154"/>
        <v>0</v>
      </c>
    </row>
    <row r="81" spans="1:13" s="6" customFormat="1" ht="15.75" customHeight="1" x14ac:dyDescent="0.2">
      <c r="A81" s="83" t="s">
        <v>5</v>
      </c>
      <c r="B81" s="42" t="s">
        <v>191</v>
      </c>
      <c r="C81" s="24">
        <f t="shared" ref="C81" si="155">SUM(D81,G81,H81:M81)</f>
        <v>34384</v>
      </c>
      <c r="D81" s="24">
        <f t="shared" ref="D81" si="156">SUM(E81:F81)</f>
        <v>26409</v>
      </c>
      <c r="E81" s="27">
        <v>21299</v>
      </c>
      <c r="F81" s="24">
        <v>5110</v>
      </c>
      <c r="G81" s="24">
        <v>7975</v>
      </c>
      <c r="H81" s="24"/>
      <c r="I81" s="24"/>
      <c r="J81" s="28"/>
      <c r="K81" s="24"/>
      <c r="L81" s="24"/>
      <c r="M81" s="24"/>
    </row>
    <row r="82" spans="1:13" s="6" customFormat="1" ht="15.75" customHeight="1" x14ac:dyDescent="0.2">
      <c r="A82" s="42"/>
      <c r="B82" s="42"/>
      <c r="C82" s="24">
        <f>D82+G82+H82+I82+J82+K82+L82+M82</f>
        <v>0</v>
      </c>
      <c r="D82" s="24">
        <f>E82+F82</f>
        <v>0</v>
      </c>
      <c r="E82" s="25"/>
      <c r="F82" s="26"/>
      <c r="G82" s="26"/>
      <c r="H82" s="24"/>
      <c r="I82" s="24"/>
      <c r="J82" s="24"/>
      <c r="K82" s="24"/>
      <c r="L82" s="24"/>
      <c r="M82" s="24"/>
    </row>
    <row r="83" spans="1:13" s="6" customFormat="1" ht="15.75" customHeight="1" x14ac:dyDescent="0.2">
      <c r="A83" s="82"/>
      <c r="B83" s="82"/>
      <c r="C83" s="65">
        <f>SUM(C81:C82)</f>
        <v>34384</v>
      </c>
      <c r="D83" s="65">
        <f t="shared" ref="D83:M83" si="157">SUM(D81:D82)</f>
        <v>26409</v>
      </c>
      <c r="E83" s="65">
        <f t="shared" si="157"/>
        <v>21299</v>
      </c>
      <c r="F83" s="65">
        <f t="shared" si="157"/>
        <v>5110</v>
      </c>
      <c r="G83" s="65">
        <f t="shared" si="157"/>
        <v>7975</v>
      </c>
      <c r="H83" s="65">
        <f t="shared" si="157"/>
        <v>0</v>
      </c>
      <c r="I83" s="65">
        <f t="shared" si="157"/>
        <v>0</v>
      </c>
      <c r="J83" s="65">
        <f t="shared" si="157"/>
        <v>0</v>
      </c>
      <c r="K83" s="65">
        <f t="shared" si="157"/>
        <v>0</v>
      </c>
      <c r="L83" s="65">
        <f t="shared" si="157"/>
        <v>0</v>
      </c>
      <c r="M83" s="65">
        <f t="shared" si="157"/>
        <v>0</v>
      </c>
    </row>
    <row r="84" spans="1:13" s="6" customFormat="1" ht="15.75" customHeight="1" x14ac:dyDescent="0.2">
      <c r="A84" s="83" t="s">
        <v>5</v>
      </c>
      <c r="B84" s="42" t="s">
        <v>192</v>
      </c>
      <c r="C84" s="24">
        <f t="shared" ref="C84" si="158">SUM(D84,G84,H84:M84)</f>
        <v>24895</v>
      </c>
      <c r="D84" s="24">
        <f t="shared" ref="D84" si="159">SUM(E84:F84)</f>
        <v>22963</v>
      </c>
      <c r="E84" s="27">
        <v>18499</v>
      </c>
      <c r="F84" s="24">
        <v>4464</v>
      </c>
      <c r="G84" s="24">
        <v>1932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2"/>
      <c r="B85" s="42"/>
      <c r="C85" s="24">
        <f>D85+G85+H85+I85+J85+K85+L85+M85</f>
        <v>507</v>
      </c>
      <c r="D85" s="24">
        <f>E85+F85</f>
        <v>0</v>
      </c>
      <c r="E85" s="25"/>
      <c r="F85" s="26"/>
      <c r="G85" s="26">
        <v>507</v>
      </c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2"/>
      <c r="B86" s="82"/>
      <c r="C86" s="65">
        <f>SUM(C84:C85)</f>
        <v>25402</v>
      </c>
      <c r="D86" s="65">
        <f t="shared" ref="D86:M86" si="160">SUM(D84:D85)</f>
        <v>22963</v>
      </c>
      <c r="E86" s="65">
        <f t="shared" si="160"/>
        <v>18499</v>
      </c>
      <c r="F86" s="65">
        <f t="shared" si="160"/>
        <v>4464</v>
      </c>
      <c r="G86" s="65">
        <f t="shared" si="160"/>
        <v>2439</v>
      </c>
      <c r="H86" s="65">
        <f t="shared" si="160"/>
        <v>0</v>
      </c>
      <c r="I86" s="65">
        <f t="shared" si="160"/>
        <v>0</v>
      </c>
      <c r="J86" s="65">
        <f t="shared" si="160"/>
        <v>0</v>
      </c>
      <c r="K86" s="65">
        <f t="shared" si="160"/>
        <v>0</v>
      </c>
      <c r="L86" s="65">
        <f t="shared" si="160"/>
        <v>0</v>
      </c>
      <c r="M86" s="65">
        <f t="shared" si="160"/>
        <v>0</v>
      </c>
    </row>
    <row r="87" spans="1:13" s="6" customFormat="1" ht="24.75" customHeight="1" x14ac:dyDescent="0.2">
      <c r="A87" s="83" t="s">
        <v>5</v>
      </c>
      <c r="B87" s="42" t="s">
        <v>193</v>
      </c>
      <c r="C87" s="24">
        <f t="shared" ref="C87" si="161">SUM(D87,G87,H87:M87)</f>
        <v>43756</v>
      </c>
      <c r="D87" s="24">
        <f t="shared" ref="D87" si="162">SUM(E87:F87)</f>
        <v>38596</v>
      </c>
      <c r="E87" s="27">
        <v>31128</v>
      </c>
      <c r="F87" s="24">
        <v>7468</v>
      </c>
      <c r="G87" s="24">
        <v>5160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2"/>
      <c r="B88" s="42"/>
      <c r="C88" s="24">
        <f>D88+G88+H88+I88+J88+K88+L88+M88</f>
        <v>-1380</v>
      </c>
      <c r="D88" s="24">
        <f>E88+F88</f>
        <v>0</v>
      </c>
      <c r="E88" s="25"/>
      <c r="F88" s="26"/>
      <c r="G88" s="26">
        <v>-1380</v>
      </c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2"/>
      <c r="B89" s="82"/>
      <c r="C89" s="65">
        <f>SUM(C87:C88)</f>
        <v>42376</v>
      </c>
      <c r="D89" s="65">
        <f t="shared" ref="D89:M89" si="163">SUM(D87:D88)</f>
        <v>38596</v>
      </c>
      <c r="E89" s="65">
        <f t="shared" si="163"/>
        <v>31128</v>
      </c>
      <c r="F89" s="65">
        <f t="shared" si="163"/>
        <v>7468</v>
      </c>
      <c r="G89" s="65">
        <f t="shared" si="163"/>
        <v>3780</v>
      </c>
      <c r="H89" s="65">
        <f t="shared" si="163"/>
        <v>0</v>
      </c>
      <c r="I89" s="65">
        <f t="shared" si="163"/>
        <v>0</v>
      </c>
      <c r="J89" s="65">
        <f t="shared" si="163"/>
        <v>0</v>
      </c>
      <c r="K89" s="65">
        <f t="shared" si="163"/>
        <v>0</v>
      </c>
      <c r="L89" s="65">
        <f t="shared" si="163"/>
        <v>0</v>
      </c>
      <c r="M89" s="65">
        <f t="shared" si="163"/>
        <v>0</v>
      </c>
    </row>
    <row r="90" spans="1:13" s="6" customFormat="1" ht="24" customHeight="1" x14ac:dyDescent="0.2">
      <c r="A90" s="83" t="s">
        <v>5</v>
      </c>
      <c r="B90" s="42" t="s">
        <v>194</v>
      </c>
      <c r="C90" s="24">
        <f t="shared" ref="C90" si="164">SUM(D90,G90,H90:M90)</f>
        <v>128307</v>
      </c>
      <c r="D90" s="24">
        <f t="shared" ref="D90" si="165">SUM(E90:F90)</f>
        <v>66895</v>
      </c>
      <c r="E90" s="27">
        <v>53926</v>
      </c>
      <c r="F90" s="24">
        <v>12969</v>
      </c>
      <c r="G90" s="24">
        <v>16412</v>
      </c>
      <c r="H90" s="24"/>
      <c r="I90" s="24"/>
      <c r="J90" s="28">
        <v>45000</v>
      </c>
      <c r="K90" s="24"/>
      <c r="L90" s="24"/>
      <c r="M90" s="24"/>
    </row>
    <row r="91" spans="1:13" s="6" customFormat="1" ht="15.75" customHeight="1" x14ac:dyDescent="0.2">
      <c r="A91" s="42"/>
      <c r="B91" s="42"/>
      <c r="C91" s="24">
        <f>D91+G91+H91+I91+J91+K91+L91+M91</f>
        <v>-1000</v>
      </c>
      <c r="D91" s="24">
        <f>E91+F91</f>
        <v>0</v>
      </c>
      <c r="E91" s="25"/>
      <c r="F91" s="26"/>
      <c r="G91" s="26">
        <v>-1000</v>
      </c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2"/>
      <c r="B92" s="82"/>
      <c r="C92" s="65">
        <f>SUM(C90:C91)</f>
        <v>127307</v>
      </c>
      <c r="D92" s="65">
        <f t="shared" ref="D92:M92" si="166">SUM(D90:D91)</f>
        <v>66895</v>
      </c>
      <c r="E92" s="65">
        <f t="shared" si="166"/>
        <v>53926</v>
      </c>
      <c r="F92" s="65">
        <f t="shared" si="166"/>
        <v>12969</v>
      </c>
      <c r="G92" s="65">
        <f t="shared" si="166"/>
        <v>15412</v>
      </c>
      <c r="H92" s="65">
        <f t="shared" si="166"/>
        <v>0</v>
      </c>
      <c r="I92" s="65">
        <f t="shared" si="166"/>
        <v>0</v>
      </c>
      <c r="J92" s="65">
        <f t="shared" si="166"/>
        <v>45000</v>
      </c>
      <c r="K92" s="65">
        <f t="shared" si="166"/>
        <v>0</v>
      </c>
      <c r="L92" s="65">
        <f t="shared" si="166"/>
        <v>0</v>
      </c>
      <c r="M92" s="65">
        <f t="shared" si="166"/>
        <v>0</v>
      </c>
    </row>
    <row r="93" spans="1:13" s="6" customFormat="1" ht="24" customHeight="1" x14ac:dyDescent="0.2">
      <c r="A93" s="83" t="s">
        <v>5</v>
      </c>
      <c r="B93" s="42" t="s">
        <v>334</v>
      </c>
      <c r="C93" s="24">
        <f t="shared" ref="C93" si="167">SUM(D93,G93,H93:M93)</f>
        <v>0</v>
      </c>
      <c r="D93" s="24">
        <f t="shared" ref="D93" si="168">SUM(E93:F93)</f>
        <v>0</v>
      </c>
      <c r="E93" s="27"/>
      <c r="F93" s="24"/>
      <c r="G93" s="24"/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2"/>
      <c r="B94" s="42"/>
      <c r="C94" s="24">
        <f>D94+G94+H94+I94+J94+K94+L94+M94</f>
        <v>4935</v>
      </c>
      <c r="D94" s="24">
        <f>E94+F94</f>
        <v>4814</v>
      </c>
      <c r="E94" s="25">
        <v>3904</v>
      </c>
      <c r="F94" s="26">
        <v>910</v>
      </c>
      <c r="G94" s="26">
        <v>121</v>
      </c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2"/>
      <c r="B95" s="82"/>
      <c r="C95" s="65">
        <f>SUM(C93:C94)</f>
        <v>4935</v>
      </c>
      <c r="D95" s="65">
        <f t="shared" ref="D95:M95" si="169">SUM(D93:D94)</f>
        <v>4814</v>
      </c>
      <c r="E95" s="65">
        <f t="shared" si="169"/>
        <v>3904</v>
      </c>
      <c r="F95" s="65">
        <f t="shared" si="169"/>
        <v>910</v>
      </c>
      <c r="G95" s="65">
        <f t="shared" si="169"/>
        <v>121</v>
      </c>
      <c r="H95" s="65">
        <f t="shared" si="169"/>
        <v>0</v>
      </c>
      <c r="I95" s="65">
        <f t="shared" si="169"/>
        <v>0</v>
      </c>
      <c r="J95" s="65">
        <f t="shared" si="169"/>
        <v>0</v>
      </c>
      <c r="K95" s="65">
        <f t="shared" si="169"/>
        <v>0</v>
      </c>
      <c r="L95" s="65">
        <f t="shared" si="169"/>
        <v>0</v>
      </c>
      <c r="M95" s="65">
        <f t="shared" si="169"/>
        <v>0</v>
      </c>
    </row>
    <row r="96" spans="1:13" s="6" customFormat="1" ht="15.75" customHeight="1" x14ac:dyDescent="0.2">
      <c r="A96" s="84" t="s">
        <v>77</v>
      </c>
      <c r="B96" s="85" t="s">
        <v>78</v>
      </c>
      <c r="C96" s="29">
        <f>SUM(D96,G96,H96:M96)</f>
        <v>80000</v>
      </c>
      <c r="D96" s="24">
        <f t="shared" si="3"/>
        <v>0</v>
      </c>
      <c r="E96" s="27"/>
      <c r="F96" s="24"/>
      <c r="G96" s="24">
        <v>72000</v>
      </c>
      <c r="H96" s="26"/>
      <c r="I96" s="26">
        <v>8000</v>
      </c>
      <c r="J96" s="24"/>
      <c r="K96" s="24"/>
      <c r="L96" s="24"/>
      <c r="M96" s="24"/>
    </row>
    <row r="97" spans="1:13" s="6" customFormat="1" ht="15.75" customHeight="1" x14ac:dyDescent="0.2">
      <c r="A97" s="42"/>
      <c r="B97" s="42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2"/>
      <c r="B98" s="82"/>
      <c r="C98" s="65">
        <f>SUM(C96:C97)</f>
        <v>80000</v>
      </c>
      <c r="D98" s="65">
        <f t="shared" ref="D98" si="170">SUM(D96:D97)</f>
        <v>0</v>
      </c>
      <c r="E98" s="65">
        <f t="shared" ref="E98" si="171">SUM(E96:E97)</f>
        <v>0</v>
      </c>
      <c r="F98" s="65">
        <f t="shared" ref="F98" si="172">SUM(F96:F97)</f>
        <v>0</v>
      </c>
      <c r="G98" s="65">
        <f t="shared" ref="G98" si="173">SUM(G96:G97)</f>
        <v>72000</v>
      </c>
      <c r="H98" s="65">
        <f t="shared" ref="H98" si="174">SUM(H96:H97)</f>
        <v>0</v>
      </c>
      <c r="I98" s="65">
        <f t="shared" ref="I98" si="175">SUM(I96:I97)</f>
        <v>8000</v>
      </c>
      <c r="J98" s="65">
        <f t="shared" ref="J98" si="176">SUM(J96:J97)</f>
        <v>0</v>
      </c>
      <c r="K98" s="65">
        <f t="shared" ref="K98" si="177">SUM(K96:K97)</f>
        <v>0</v>
      </c>
      <c r="L98" s="65">
        <f t="shared" ref="L98" si="178">SUM(L96:L97)</f>
        <v>0</v>
      </c>
      <c r="M98" s="65">
        <f t="shared" ref="M98" si="179">SUM(M96:M97)</f>
        <v>0</v>
      </c>
    </row>
    <row r="99" spans="1:13" s="6" customFormat="1" ht="24" customHeight="1" x14ac:dyDescent="0.2">
      <c r="A99" s="84" t="s">
        <v>80</v>
      </c>
      <c r="B99" s="85" t="s">
        <v>81</v>
      </c>
      <c r="C99" s="29">
        <f t="shared" si="5"/>
        <v>220000</v>
      </c>
      <c r="D99" s="24">
        <f t="shared" si="3"/>
        <v>0</v>
      </c>
      <c r="E99" s="27"/>
      <c r="F99" s="24"/>
      <c r="G99" s="26">
        <v>220000</v>
      </c>
      <c r="H99" s="24"/>
      <c r="I99" s="24"/>
      <c r="J99" s="24"/>
      <c r="K99" s="24"/>
      <c r="L99" s="24"/>
      <c r="M99" s="24"/>
    </row>
    <row r="100" spans="1:13" s="6" customFormat="1" ht="15.75" customHeight="1" x14ac:dyDescent="0.2">
      <c r="A100" s="42"/>
      <c r="B100" s="42"/>
      <c r="C100" s="24">
        <f>D100+G100+H100+I100+J100+K100+L100+M100</f>
        <v>-5451</v>
      </c>
      <c r="D100" s="24">
        <f>E100+F100</f>
        <v>0</v>
      </c>
      <c r="E100" s="25"/>
      <c r="F100" s="26"/>
      <c r="G100" s="26">
        <v>-5451</v>
      </c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2"/>
      <c r="B101" s="82"/>
      <c r="C101" s="66">
        <f>SUM(C99:C100)</f>
        <v>214549</v>
      </c>
      <c r="D101" s="66">
        <f t="shared" ref="D101:M101" si="180">SUM(D99:D100)</f>
        <v>0</v>
      </c>
      <c r="E101" s="66">
        <f t="shared" si="180"/>
        <v>0</v>
      </c>
      <c r="F101" s="66">
        <f t="shared" si="180"/>
        <v>0</v>
      </c>
      <c r="G101" s="66">
        <f t="shared" si="180"/>
        <v>214549</v>
      </c>
      <c r="H101" s="66">
        <f t="shared" si="180"/>
        <v>0</v>
      </c>
      <c r="I101" s="66">
        <f t="shared" si="180"/>
        <v>0</v>
      </c>
      <c r="J101" s="66">
        <f t="shared" si="180"/>
        <v>0</v>
      </c>
      <c r="K101" s="66">
        <f t="shared" si="180"/>
        <v>0</v>
      </c>
      <c r="L101" s="66">
        <f t="shared" si="180"/>
        <v>0</v>
      </c>
      <c r="M101" s="66">
        <f t="shared" si="180"/>
        <v>0</v>
      </c>
    </row>
    <row r="102" spans="1:13" s="6" customFormat="1" ht="15.75" customHeight="1" x14ac:dyDescent="0.2">
      <c r="A102" s="86" t="s">
        <v>105</v>
      </c>
      <c r="B102" s="86" t="s">
        <v>106</v>
      </c>
      <c r="C102" s="22">
        <f t="shared" ref="C102:E103" si="181">C99+C96+C15</f>
        <v>5369582</v>
      </c>
      <c r="D102" s="22">
        <f t="shared" si="181"/>
        <v>3412493</v>
      </c>
      <c r="E102" s="22">
        <f t="shared" si="181"/>
        <v>2731497</v>
      </c>
      <c r="F102" s="22">
        <f t="shared" ref="F102:M102" si="182">F99+F96+F15</f>
        <v>680996</v>
      </c>
      <c r="G102" s="22">
        <f t="shared" si="182"/>
        <v>1576545</v>
      </c>
      <c r="H102" s="22">
        <f t="shared" si="182"/>
        <v>10000</v>
      </c>
      <c r="I102" s="22">
        <f t="shared" si="182"/>
        <v>8000</v>
      </c>
      <c r="J102" s="22">
        <f t="shared" si="182"/>
        <v>356544</v>
      </c>
      <c r="K102" s="22">
        <f t="shared" si="182"/>
        <v>6000</v>
      </c>
      <c r="L102" s="22">
        <f t="shared" si="182"/>
        <v>0</v>
      </c>
      <c r="M102" s="22">
        <f t="shared" si="182"/>
        <v>0</v>
      </c>
    </row>
    <row r="103" spans="1:13" s="6" customFormat="1" ht="15.75" customHeight="1" x14ac:dyDescent="0.2">
      <c r="A103" s="85"/>
      <c r="B103" s="105" t="s">
        <v>236</v>
      </c>
      <c r="C103" s="22">
        <f t="shared" si="181"/>
        <v>5625</v>
      </c>
      <c r="D103" s="22">
        <f t="shared" si="181"/>
        <v>-748</v>
      </c>
      <c r="E103" s="22">
        <f t="shared" si="181"/>
        <v>-596</v>
      </c>
      <c r="F103" s="22">
        <f t="shared" ref="F103:M103" si="183">F100+F97+F16</f>
        <v>-152</v>
      </c>
      <c r="G103" s="22">
        <f t="shared" si="183"/>
        <v>32553</v>
      </c>
      <c r="H103" s="22">
        <f t="shared" si="183"/>
        <v>-10000</v>
      </c>
      <c r="I103" s="22">
        <f t="shared" si="183"/>
        <v>0</v>
      </c>
      <c r="J103" s="22">
        <f t="shared" si="183"/>
        <v>-29900</v>
      </c>
      <c r="K103" s="22">
        <f t="shared" si="183"/>
        <v>0</v>
      </c>
      <c r="L103" s="22">
        <f t="shared" si="183"/>
        <v>13720</v>
      </c>
      <c r="M103" s="22">
        <f t="shared" si="183"/>
        <v>0</v>
      </c>
    </row>
    <row r="104" spans="1:13" s="6" customFormat="1" ht="15.75" customHeight="1" x14ac:dyDescent="0.2">
      <c r="A104" s="87"/>
      <c r="B104" s="87"/>
      <c r="C104" s="66">
        <f>SUM(C102,C103)</f>
        <v>5375207</v>
      </c>
      <c r="D104" s="66">
        <f>SUM(D102,D103)</f>
        <v>3411745</v>
      </c>
      <c r="E104" s="66">
        <f>SUM(E102,E103)</f>
        <v>2730901</v>
      </c>
      <c r="F104" s="66">
        <f t="shared" ref="F104:M104" si="184">SUM(F102,F103)</f>
        <v>680844</v>
      </c>
      <c r="G104" s="66">
        <f t="shared" si="184"/>
        <v>1609098</v>
      </c>
      <c r="H104" s="66">
        <f t="shared" si="184"/>
        <v>0</v>
      </c>
      <c r="I104" s="66">
        <f t="shared" si="184"/>
        <v>8000</v>
      </c>
      <c r="J104" s="66">
        <f t="shared" si="184"/>
        <v>326644</v>
      </c>
      <c r="K104" s="66">
        <f t="shared" si="184"/>
        <v>6000</v>
      </c>
      <c r="L104" s="66">
        <f t="shared" si="184"/>
        <v>13720</v>
      </c>
      <c r="M104" s="66">
        <f t="shared" si="184"/>
        <v>0</v>
      </c>
    </row>
    <row r="105" spans="1:13" s="6" customFormat="1" ht="15.75" customHeight="1" x14ac:dyDescent="0.2">
      <c r="A105" s="84" t="s">
        <v>16</v>
      </c>
      <c r="B105" s="41" t="s">
        <v>247</v>
      </c>
      <c r="C105" s="24">
        <f>SUM(D105,G105,H105:M105)</f>
        <v>575552</v>
      </c>
      <c r="D105" s="24">
        <f t="shared" si="3"/>
        <v>492318</v>
      </c>
      <c r="E105" s="27">
        <v>394366</v>
      </c>
      <c r="F105" s="24">
        <v>97952</v>
      </c>
      <c r="G105" s="24">
        <v>80734</v>
      </c>
      <c r="H105" s="24"/>
      <c r="I105" s="24"/>
      <c r="J105" s="24">
        <v>2500</v>
      </c>
      <c r="K105" s="24"/>
      <c r="L105" s="24"/>
      <c r="M105" s="24"/>
    </row>
    <row r="106" spans="1:13" s="6" customFormat="1" ht="15.75" customHeight="1" x14ac:dyDescent="0.2">
      <c r="A106" s="42"/>
      <c r="B106" s="42"/>
      <c r="C106" s="24">
        <f>D106+G106+H106+I106+J106+K106+L106+M106</f>
        <v>0</v>
      </c>
      <c r="D106" s="24">
        <f>SUM(E106,F106)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2"/>
      <c r="B107" s="82"/>
      <c r="C107" s="66">
        <f>SUM(C105:C106)</f>
        <v>575552</v>
      </c>
      <c r="D107" s="66">
        <f t="shared" ref="D107" si="185">SUM(D105:D106)</f>
        <v>492318</v>
      </c>
      <c r="E107" s="66">
        <f t="shared" ref="E107" si="186">SUM(E105:E106)</f>
        <v>394366</v>
      </c>
      <c r="F107" s="66">
        <f t="shared" ref="F107" si="187">SUM(F105:F106)</f>
        <v>97952</v>
      </c>
      <c r="G107" s="66">
        <f t="shared" ref="G107" si="188">SUM(G105:G106)</f>
        <v>80734</v>
      </c>
      <c r="H107" s="66">
        <f t="shared" ref="H107" si="189">SUM(H105:H106)</f>
        <v>0</v>
      </c>
      <c r="I107" s="66">
        <f t="shared" ref="I107" si="190">SUM(I105:I106)</f>
        <v>0</v>
      </c>
      <c r="J107" s="66">
        <f t="shared" ref="J107" si="191">SUM(J105:J106)</f>
        <v>2500</v>
      </c>
      <c r="K107" s="66">
        <f t="shared" ref="K107" si="192">SUM(K105:K106)</f>
        <v>0</v>
      </c>
      <c r="L107" s="66">
        <f t="shared" ref="L107" si="193">SUM(L105:L106)</f>
        <v>0</v>
      </c>
      <c r="M107" s="66">
        <f t="shared" ref="M107" si="194">SUM(M105:M106)</f>
        <v>0</v>
      </c>
    </row>
    <row r="108" spans="1:13" s="6" customFormat="1" ht="27.75" customHeight="1" x14ac:dyDescent="0.2">
      <c r="A108" s="84" t="s">
        <v>16</v>
      </c>
      <c r="B108" s="85" t="s">
        <v>180</v>
      </c>
      <c r="C108" s="24">
        <f>SUM(D108,G108,H108:M108)</f>
        <v>164127</v>
      </c>
      <c r="D108" s="24">
        <f t="shared" ref="D108" si="195">SUM(E108:F108)</f>
        <v>2000</v>
      </c>
      <c r="E108" s="27">
        <v>1500</v>
      </c>
      <c r="F108" s="24">
        <v>500</v>
      </c>
      <c r="G108" s="24">
        <v>13027</v>
      </c>
      <c r="H108" s="24"/>
      <c r="I108" s="24"/>
      <c r="J108" s="24">
        <v>149100</v>
      </c>
      <c r="K108" s="24"/>
      <c r="L108" s="24"/>
      <c r="M108" s="24"/>
    </row>
    <row r="109" spans="1:13" s="6" customFormat="1" ht="15.75" customHeight="1" x14ac:dyDescent="0.2">
      <c r="A109" s="42"/>
      <c r="B109" s="42"/>
      <c r="C109" s="24">
        <f>D109+G109+H109+I109+J109+K109+L109+M109</f>
        <v>0</v>
      </c>
      <c r="D109" s="24">
        <f>SUM(E109,F109)</f>
        <v>0</v>
      </c>
      <c r="E109" s="25"/>
      <c r="F109" s="26"/>
      <c r="G109" s="26"/>
      <c r="H109" s="24"/>
      <c r="I109" s="24"/>
      <c r="J109" s="24"/>
      <c r="K109" s="24"/>
      <c r="L109" s="24"/>
      <c r="M109" s="24"/>
    </row>
    <row r="110" spans="1:13" s="6" customFormat="1" ht="15.75" customHeight="1" x14ac:dyDescent="0.2">
      <c r="A110" s="82"/>
      <c r="B110" s="82"/>
      <c r="C110" s="66">
        <f t="shared" ref="C110:M110" si="196">SUM(C108:C109)</f>
        <v>164127</v>
      </c>
      <c r="D110" s="66">
        <f t="shared" si="196"/>
        <v>2000</v>
      </c>
      <c r="E110" s="66">
        <f t="shared" si="196"/>
        <v>1500</v>
      </c>
      <c r="F110" s="66">
        <f t="shared" si="196"/>
        <v>500</v>
      </c>
      <c r="G110" s="66">
        <f t="shared" si="196"/>
        <v>13027</v>
      </c>
      <c r="H110" s="66">
        <f t="shared" si="196"/>
        <v>0</v>
      </c>
      <c r="I110" s="66">
        <f t="shared" si="196"/>
        <v>0</v>
      </c>
      <c r="J110" s="66">
        <f t="shared" si="196"/>
        <v>149100</v>
      </c>
      <c r="K110" s="66">
        <f t="shared" si="196"/>
        <v>0</v>
      </c>
      <c r="L110" s="66">
        <f t="shared" si="196"/>
        <v>0</v>
      </c>
      <c r="M110" s="66">
        <f t="shared" si="196"/>
        <v>0</v>
      </c>
    </row>
    <row r="111" spans="1:13" s="6" customFormat="1" ht="24" customHeight="1" x14ac:dyDescent="0.2">
      <c r="A111" s="86" t="s">
        <v>17</v>
      </c>
      <c r="B111" s="86" t="s">
        <v>18</v>
      </c>
      <c r="C111" s="22">
        <f>SUM(C114,C117)</f>
        <v>33661</v>
      </c>
      <c r="D111" s="22">
        <f t="shared" ref="D111:M111" si="197">SUM(D114,D117)</f>
        <v>14156</v>
      </c>
      <c r="E111" s="22">
        <f t="shared" si="197"/>
        <v>11454</v>
      </c>
      <c r="F111" s="22">
        <f t="shared" si="197"/>
        <v>2702</v>
      </c>
      <c r="G111" s="22">
        <f t="shared" si="197"/>
        <v>19505</v>
      </c>
      <c r="H111" s="22">
        <f t="shared" si="197"/>
        <v>0</v>
      </c>
      <c r="I111" s="22">
        <f t="shared" si="197"/>
        <v>0</v>
      </c>
      <c r="J111" s="22">
        <f t="shared" si="197"/>
        <v>0</v>
      </c>
      <c r="K111" s="22">
        <f t="shared" si="197"/>
        <v>0</v>
      </c>
      <c r="L111" s="22">
        <f t="shared" si="197"/>
        <v>0</v>
      </c>
      <c r="M111" s="22">
        <f t="shared" si="197"/>
        <v>0</v>
      </c>
    </row>
    <row r="112" spans="1:13" s="6" customFormat="1" ht="15.75" customHeight="1" x14ac:dyDescent="0.2">
      <c r="A112" s="42"/>
      <c r="B112" s="42"/>
      <c r="C112" s="24">
        <f>D112+G112+H112+I112+J112+K112+L112+M112</f>
        <v>-2017</v>
      </c>
      <c r="D112" s="24">
        <f>SUM(E112,F112)</f>
        <v>-2017</v>
      </c>
      <c r="E112" s="25">
        <f>E115+E118</f>
        <v>-1632</v>
      </c>
      <c r="F112" s="25">
        <f t="shared" ref="F112:M112" si="198">F115+F118</f>
        <v>-385</v>
      </c>
      <c r="G112" s="25">
        <f t="shared" si="198"/>
        <v>0</v>
      </c>
      <c r="H112" s="25">
        <f t="shared" si="198"/>
        <v>0</v>
      </c>
      <c r="I112" s="25">
        <f t="shared" si="198"/>
        <v>0</v>
      </c>
      <c r="J112" s="25">
        <f t="shared" si="198"/>
        <v>0</v>
      </c>
      <c r="K112" s="25">
        <f t="shared" si="198"/>
        <v>0</v>
      </c>
      <c r="L112" s="25">
        <f t="shared" si="198"/>
        <v>0</v>
      </c>
      <c r="M112" s="25">
        <f t="shared" si="198"/>
        <v>0</v>
      </c>
    </row>
    <row r="113" spans="1:13" s="6" customFormat="1" ht="15.75" customHeight="1" x14ac:dyDescent="0.2">
      <c r="A113" s="82"/>
      <c r="B113" s="82"/>
      <c r="C113" s="66">
        <f>SUM(C111:C112)</f>
        <v>31644</v>
      </c>
      <c r="D113" s="66">
        <f t="shared" ref="D113:M113" si="199">SUM(D111:D112)</f>
        <v>12139</v>
      </c>
      <c r="E113" s="66">
        <f t="shared" si="199"/>
        <v>9822</v>
      </c>
      <c r="F113" s="66">
        <f t="shared" si="199"/>
        <v>2317</v>
      </c>
      <c r="G113" s="66">
        <f t="shared" si="199"/>
        <v>19505</v>
      </c>
      <c r="H113" s="66">
        <f t="shared" si="199"/>
        <v>0</v>
      </c>
      <c r="I113" s="66">
        <f t="shared" si="199"/>
        <v>0</v>
      </c>
      <c r="J113" s="66">
        <f t="shared" si="199"/>
        <v>0</v>
      </c>
      <c r="K113" s="66">
        <f t="shared" si="199"/>
        <v>0</v>
      </c>
      <c r="L113" s="66">
        <f t="shared" si="199"/>
        <v>0</v>
      </c>
      <c r="M113" s="66">
        <f t="shared" si="199"/>
        <v>0</v>
      </c>
    </row>
    <row r="114" spans="1:13" s="6" customFormat="1" ht="15.75" customHeight="1" x14ac:dyDescent="0.2">
      <c r="A114" s="84"/>
      <c r="B114" s="41" t="s">
        <v>120</v>
      </c>
      <c r="C114" s="26">
        <f>SUM(D114,G114,H114:M114)</f>
        <v>1670</v>
      </c>
      <c r="D114" s="26">
        <f>E114+F114</f>
        <v>0</v>
      </c>
      <c r="E114" s="29"/>
      <c r="F114" s="29"/>
      <c r="G114" s="24">
        <v>1670</v>
      </c>
      <c r="H114" s="29"/>
      <c r="I114" s="29"/>
      <c r="J114" s="24"/>
      <c r="K114" s="29"/>
      <c r="L114" s="29"/>
      <c r="M114" s="29"/>
    </row>
    <row r="115" spans="1:13" s="6" customFormat="1" ht="15.75" customHeight="1" x14ac:dyDescent="0.2">
      <c r="A115" s="42"/>
      <c r="B115" s="42"/>
      <c r="C115" s="24">
        <f>D115+G115+H115+I115+J115+K115+L115+M115</f>
        <v>0</v>
      </c>
      <c r="D115" s="24">
        <f>SUM(E115,F115)</f>
        <v>0</v>
      </c>
      <c r="E115" s="25"/>
      <c r="F115" s="26"/>
      <c r="G115" s="26"/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2"/>
      <c r="B116" s="82"/>
      <c r="C116" s="66">
        <f>SUM(C114:C115)</f>
        <v>1670</v>
      </c>
      <c r="D116" s="66">
        <f t="shared" ref="D116" si="200">SUM(D114:D115)</f>
        <v>0</v>
      </c>
      <c r="E116" s="66">
        <f t="shared" ref="E116" si="201">SUM(E114:E115)</f>
        <v>0</v>
      </c>
      <c r="F116" s="66">
        <f t="shared" ref="F116" si="202">SUM(F114:F115)</f>
        <v>0</v>
      </c>
      <c r="G116" s="66">
        <f t="shared" ref="G116" si="203">SUM(G114:G115)</f>
        <v>1670</v>
      </c>
      <c r="H116" s="66">
        <f t="shared" ref="H116" si="204">SUM(H114:H115)</f>
        <v>0</v>
      </c>
      <c r="I116" s="66">
        <f t="shared" ref="I116" si="205">SUM(I114:I115)</f>
        <v>0</v>
      </c>
      <c r="J116" s="66">
        <f t="shared" ref="J116" si="206">SUM(J114:J115)</f>
        <v>0</v>
      </c>
      <c r="K116" s="66">
        <f t="shared" ref="K116" si="207">SUM(K114:K115)</f>
        <v>0</v>
      </c>
      <c r="L116" s="66">
        <f t="shared" ref="L116" si="208">SUM(L114:L115)</f>
        <v>0</v>
      </c>
      <c r="M116" s="66">
        <f t="shared" ref="M116" si="209">SUM(M114:M115)</f>
        <v>0</v>
      </c>
    </row>
    <row r="117" spans="1:13" s="6" customFormat="1" ht="15.75" customHeight="1" x14ac:dyDescent="0.2">
      <c r="A117" s="84"/>
      <c r="B117" s="41" t="s">
        <v>195</v>
      </c>
      <c r="C117" s="26">
        <f>SUM(D117,G117,H117:M117)</f>
        <v>31991</v>
      </c>
      <c r="D117" s="26">
        <f>E117+F117</f>
        <v>14156</v>
      </c>
      <c r="E117" s="24">
        <v>11454</v>
      </c>
      <c r="F117" s="24">
        <v>2702</v>
      </c>
      <c r="G117" s="24">
        <v>17835</v>
      </c>
      <c r="H117" s="29"/>
      <c r="I117" s="29"/>
      <c r="J117" s="29"/>
      <c r="K117" s="29"/>
      <c r="L117" s="29"/>
      <c r="M117" s="29"/>
    </row>
    <row r="118" spans="1:13" s="6" customFormat="1" ht="15.75" customHeight="1" x14ac:dyDescent="0.2">
      <c r="A118" s="42"/>
      <c r="B118" s="42"/>
      <c r="C118" s="24">
        <f>D118+G118+H118+I118+J118+K118+L118+M118</f>
        <v>-2017</v>
      </c>
      <c r="D118" s="24">
        <f>SUM(E118,F118)</f>
        <v>-2017</v>
      </c>
      <c r="E118" s="25">
        <v>-1632</v>
      </c>
      <c r="F118" s="26">
        <v>-385</v>
      </c>
      <c r="G118" s="26"/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2"/>
      <c r="B119" s="82"/>
      <c r="C119" s="66">
        <f>SUM(C117:C118)</f>
        <v>29974</v>
      </c>
      <c r="D119" s="66">
        <f t="shared" ref="D119:M119" si="210">SUM(D117:D118)</f>
        <v>12139</v>
      </c>
      <c r="E119" s="66">
        <f t="shared" si="210"/>
        <v>9822</v>
      </c>
      <c r="F119" s="66">
        <f t="shared" si="210"/>
        <v>2317</v>
      </c>
      <c r="G119" s="66">
        <f t="shared" si="210"/>
        <v>17835</v>
      </c>
      <c r="H119" s="66">
        <f t="shared" si="210"/>
        <v>0</v>
      </c>
      <c r="I119" s="66">
        <f t="shared" si="210"/>
        <v>0</v>
      </c>
      <c r="J119" s="66">
        <f t="shared" si="210"/>
        <v>0</v>
      </c>
      <c r="K119" s="66">
        <f t="shared" si="210"/>
        <v>0</v>
      </c>
      <c r="L119" s="66">
        <f t="shared" si="210"/>
        <v>0</v>
      </c>
      <c r="M119" s="66">
        <f t="shared" si="210"/>
        <v>0</v>
      </c>
    </row>
    <row r="120" spans="1:13" s="6" customFormat="1" ht="15.75" customHeight="1" x14ac:dyDescent="0.2">
      <c r="A120" s="84" t="s">
        <v>19</v>
      </c>
      <c r="B120" s="84" t="s">
        <v>196</v>
      </c>
      <c r="C120" s="24">
        <f>SUM(D120,G120,H120:M120)</f>
        <v>356700</v>
      </c>
      <c r="D120" s="24">
        <f>E120+F120</f>
        <v>306717</v>
      </c>
      <c r="E120" s="26">
        <v>245248</v>
      </c>
      <c r="F120" s="26">
        <v>61469</v>
      </c>
      <c r="G120" s="24">
        <v>46483</v>
      </c>
      <c r="H120" s="24"/>
      <c r="I120" s="24"/>
      <c r="J120" s="24">
        <v>3500</v>
      </c>
      <c r="K120" s="24"/>
      <c r="L120" s="24"/>
      <c r="M120" s="24"/>
    </row>
    <row r="121" spans="1:13" s="6" customFormat="1" ht="15.75" customHeight="1" x14ac:dyDescent="0.2">
      <c r="A121" s="42"/>
      <c r="B121" s="42"/>
      <c r="C121" s="24">
        <f>D121+G121+H121+I121+J121+K121+L121+M121</f>
        <v>0</v>
      </c>
      <c r="D121" s="24">
        <f>SUM(E121,F121)</f>
        <v>0</v>
      </c>
      <c r="E121" s="25"/>
      <c r="F121" s="26"/>
      <c r="G121" s="26"/>
      <c r="H121" s="24"/>
      <c r="I121" s="24"/>
      <c r="J121" s="24"/>
      <c r="K121" s="24"/>
      <c r="L121" s="24"/>
      <c r="M121" s="24"/>
    </row>
    <row r="122" spans="1:13" s="6" customFormat="1" ht="15.75" customHeight="1" x14ac:dyDescent="0.2">
      <c r="A122" s="82"/>
      <c r="B122" s="82"/>
      <c r="C122" s="66">
        <f>SUM(C120:C121)</f>
        <v>356700</v>
      </c>
      <c r="D122" s="66">
        <f t="shared" ref="D122" si="211">SUM(D120:D121)</f>
        <v>306717</v>
      </c>
      <c r="E122" s="66">
        <f t="shared" ref="E122" si="212">SUM(E120:E121)</f>
        <v>245248</v>
      </c>
      <c r="F122" s="66">
        <f t="shared" ref="F122" si="213">SUM(F120:F121)</f>
        <v>61469</v>
      </c>
      <c r="G122" s="66">
        <f t="shared" ref="G122" si="214">SUM(G120:G121)</f>
        <v>46483</v>
      </c>
      <c r="H122" s="66">
        <f t="shared" ref="H122" si="215">SUM(H120:H121)</f>
        <v>0</v>
      </c>
      <c r="I122" s="66">
        <f t="shared" ref="I122" si="216">SUM(I120:I121)</f>
        <v>0</v>
      </c>
      <c r="J122" s="66">
        <f t="shared" ref="J122" si="217">SUM(J120:J121)</f>
        <v>3500</v>
      </c>
      <c r="K122" s="66">
        <f t="shared" ref="K122" si="218">SUM(K120:K121)</f>
        <v>0</v>
      </c>
      <c r="L122" s="66">
        <f t="shared" ref="L122" si="219">SUM(L120:L121)</f>
        <v>0</v>
      </c>
      <c r="M122" s="66">
        <f t="shared" ref="M122" si="220">SUM(M120:M121)</f>
        <v>0</v>
      </c>
    </row>
    <row r="123" spans="1:13" s="6" customFormat="1" ht="15.75" customHeight="1" x14ac:dyDescent="0.2">
      <c r="A123" s="86" t="s">
        <v>107</v>
      </c>
      <c r="B123" s="86" t="s">
        <v>106</v>
      </c>
      <c r="C123" s="22">
        <f>SUM(C105,C108,C111,C120,)</f>
        <v>1130040</v>
      </c>
      <c r="D123" s="22">
        <f>SUM(D105,D108,D111,D120,)</f>
        <v>815191</v>
      </c>
      <c r="E123" s="22">
        <f>SUM(E105,E108,E111,E120,)</f>
        <v>652568</v>
      </c>
      <c r="F123" s="22">
        <f t="shared" ref="F123:M123" si="221">SUM(F105,F108,F111,F120,)</f>
        <v>162623</v>
      </c>
      <c r="G123" s="22">
        <f t="shared" si="221"/>
        <v>159749</v>
      </c>
      <c r="H123" s="22">
        <f t="shared" si="221"/>
        <v>0</v>
      </c>
      <c r="I123" s="22">
        <f t="shared" si="221"/>
        <v>0</v>
      </c>
      <c r="J123" s="22">
        <f t="shared" si="221"/>
        <v>155100</v>
      </c>
      <c r="K123" s="22">
        <f t="shared" si="221"/>
        <v>0</v>
      </c>
      <c r="L123" s="22">
        <f t="shared" si="221"/>
        <v>0</v>
      </c>
      <c r="M123" s="22">
        <f t="shared" si="221"/>
        <v>0</v>
      </c>
    </row>
    <row r="124" spans="1:13" s="6" customFormat="1" ht="15.75" customHeight="1" x14ac:dyDescent="0.2">
      <c r="A124" s="42"/>
      <c r="B124" s="106" t="s">
        <v>236</v>
      </c>
      <c r="C124" s="24">
        <f>D124+G124+H124+I124+J124+K124+L124+M124</f>
        <v>-2017</v>
      </c>
      <c r="D124" s="24">
        <f>SUM(E124,F124)</f>
        <v>-2017</v>
      </c>
      <c r="E124" s="25">
        <f>SUM(E106,E109,E112,E121,)</f>
        <v>-1632</v>
      </c>
      <c r="F124" s="25">
        <f t="shared" ref="F124:M124" si="222">SUM(F106,F109,F112,F121,)</f>
        <v>-385</v>
      </c>
      <c r="G124" s="25">
        <f t="shared" si="222"/>
        <v>0</v>
      </c>
      <c r="H124" s="25">
        <f t="shared" si="222"/>
        <v>0</v>
      </c>
      <c r="I124" s="25">
        <f t="shared" si="222"/>
        <v>0</v>
      </c>
      <c r="J124" s="25">
        <f t="shared" si="222"/>
        <v>0</v>
      </c>
      <c r="K124" s="25">
        <f t="shared" si="222"/>
        <v>0</v>
      </c>
      <c r="L124" s="25">
        <f t="shared" si="222"/>
        <v>0</v>
      </c>
      <c r="M124" s="25">
        <f t="shared" si="222"/>
        <v>0</v>
      </c>
    </row>
    <row r="125" spans="1:13" s="6" customFormat="1" ht="15.75" customHeight="1" x14ac:dyDescent="0.2">
      <c r="A125" s="82"/>
      <c r="B125" s="82"/>
      <c r="C125" s="66">
        <f>SUM(C123:C124)</f>
        <v>1128023</v>
      </c>
      <c r="D125" s="66">
        <f t="shared" ref="D125" si="223">SUM(D123:D124)</f>
        <v>813174</v>
      </c>
      <c r="E125" s="66">
        <f t="shared" ref="E125:M125" si="224">SUM(E123:E124)</f>
        <v>650936</v>
      </c>
      <c r="F125" s="66">
        <f t="shared" si="224"/>
        <v>162238</v>
      </c>
      <c r="G125" s="66">
        <f t="shared" si="224"/>
        <v>159749</v>
      </c>
      <c r="H125" s="66">
        <f t="shared" si="224"/>
        <v>0</v>
      </c>
      <c r="I125" s="66">
        <f t="shared" si="224"/>
        <v>0</v>
      </c>
      <c r="J125" s="66">
        <f t="shared" si="224"/>
        <v>155100</v>
      </c>
      <c r="K125" s="66">
        <f t="shared" si="224"/>
        <v>0</v>
      </c>
      <c r="L125" s="66">
        <f t="shared" si="224"/>
        <v>0</v>
      </c>
      <c r="M125" s="66">
        <f t="shared" si="224"/>
        <v>0</v>
      </c>
    </row>
    <row r="126" spans="1:13" s="6" customFormat="1" ht="25.5" customHeight="1" x14ac:dyDescent="0.2">
      <c r="A126" s="85" t="s">
        <v>121</v>
      </c>
      <c r="B126" s="85" t="s">
        <v>140</v>
      </c>
      <c r="C126" s="29">
        <f t="shared" ref="C126:C174" si="225">SUM(D126,G126,H126:M126)</f>
        <v>326720</v>
      </c>
      <c r="D126" s="24">
        <f t="shared" si="3"/>
        <v>230050</v>
      </c>
      <c r="E126" s="26">
        <v>186307</v>
      </c>
      <c r="F126" s="26">
        <v>43743</v>
      </c>
      <c r="G126" s="26">
        <v>81670</v>
      </c>
      <c r="H126" s="26"/>
      <c r="I126" s="26"/>
      <c r="J126" s="26">
        <v>15000</v>
      </c>
      <c r="K126" s="30"/>
      <c r="L126" s="30"/>
      <c r="M126" s="30"/>
    </row>
    <row r="127" spans="1:13" s="6" customFormat="1" ht="15.75" customHeight="1" x14ac:dyDescent="0.2">
      <c r="A127" s="42"/>
      <c r="B127" s="42"/>
      <c r="C127" s="24">
        <f>D127+G127+H127+I127+J127+K127+L127+M127</f>
        <v>0</v>
      </c>
      <c r="D127" s="24">
        <f>SUM(E127,F127)</f>
        <v>0</v>
      </c>
      <c r="E127" s="25"/>
      <c r="F127" s="26"/>
      <c r="G127" s="26"/>
      <c r="H127" s="24"/>
      <c r="I127" s="24"/>
      <c r="J127" s="24"/>
      <c r="K127" s="24"/>
      <c r="L127" s="24"/>
      <c r="M127" s="24"/>
    </row>
    <row r="128" spans="1:13" s="6" customFormat="1" ht="15.75" customHeight="1" x14ac:dyDescent="0.2">
      <c r="A128" s="82"/>
      <c r="B128" s="82"/>
      <c r="C128" s="66">
        <f>SUM(C126:C127)</f>
        <v>326720</v>
      </c>
      <c r="D128" s="66">
        <f t="shared" ref="D128" si="226">SUM(D126:D127)</f>
        <v>230050</v>
      </c>
      <c r="E128" s="66">
        <f t="shared" ref="E128" si="227">SUM(E126:E127)</f>
        <v>186307</v>
      </c>
      <c r="F128" s="66">
        <f t="shared" ref="F128" si="228">SUM(F126:F127)</f>
        <v>43743</v>
      </c>
      <c r="G128" s="66">
        <f t="shared" ref="G128" si="229">SUM(G126:G127)</f>
        <v>81670</v>
      </c>
      <c r="H128" s="66">
        <f t="shared" ref="H128" si="230">SUM(H126:H127)</f>
        <v>0</v>
      </c>
      <c r="I128" s="66">
        <f t="shared" ref="I128" si="231">SUM(I126:I127)</f>
        <v>0</v>
      </c>
      <c r="J128" s="66">
        <f t="shared" ref="J128" si="232">SUM(J126:J127)</f>
        <v>15000</v>
      </c>
      <c r="K128" s="66">
        <f t="shared" ref="K128" si="233">SUM(K126:K127)</f>
        <v>0</v>
      </c>
      <c r="L128" s="66">
        <f t="shared" ref="L128" si="234">SUM(L126:L127)</f>
        <v>0</v>
      </c>
      <c r="M128" s="66">
        <f t="shared" ref="M128" si="235">SUM(M126:M127)</f>
        <v>0</v>
      </c>
    </row>
    <row r="129" spans="1:13" s="34" customFormat="1" ht="15.75" customHeight="1" x14ac:dyDescent="0.2">
      <c r="A129" s="88" t="s">
        <v>142</v>
      </c>
      <c r="B129" s="88" t="s">
        <v>143</v>
      </c>
      <c r="C129" s="29">
        <f>SUM(D129,G129,H129:M129)</f>
        <v>145234</v>
      </c>
      <c r="D129" s="24">
        <f>SUM(E129:F129)</f>
        <v>2234</v>
      </c>
      <c r="E129" s="31">
        <v>1800</v>
      </c>
      <c r="F129" s="31">
        <v>434</v>
      </c>
      <c r="G129" s="31">
        <v>5000</v>
      </c>
      <c r="H129" s="31"/>
      <c r="I129" s="31"/>
      <c r="J129" s="31"/>
      <c r="K129" s="31">
        <v>138000</v>
      </c>
      <c r="L129" s="32"/>
      <c r="M129" s="33"/>
    </row>
    <row r="130" spans="1:13" s="6" customFormat="1" ht="15.75" customHeight="1" x14ac:dyDescent="0.2">
      <c r="A130" s="42"/>
      <c r="B130" s="42"/>
      <c r="C130" s="24">
        <f>D130+G130+H130+I130+J130+K130+L130+M130</f>
        <v>0</v>
      </c>
      <c r="D130" s="24">
        <f>SUM(E130,F130)</f>
        <v>0</v>
      </c>
      <c r="E130" s="25"/>
      <c r="F130" s="26"/>
      <c r="G130" s="26"/>
      <c r="H130" s="24"/>
      <c r="I130" s="24"/>
      <c r="J130" s="24"/>
      <c r="K130" s="24"/>
      <c r="L130" s="24"/>
      <c r="M130" s="24"/>
    </row>
    <row r="131" spans="1:13" s="6" customFormat="1" ht="15.75" customHeight="1" x14ac:dyDescent="0.2">
      <c r="A131" s="82"/>
      <c r="B131" s="82"/>
      <c r="C131" s="66">
        <f>SUM(C129:C130)</f>
        <v>145234</v>
      </c>
      <c r="D131" s="66">
        <f t="shared" ref="D131" si="236">SUM(D129:D130)</f>
        <v>2234</v>
      </c>
      <c r="E131" s="66">
        <f t="shared" ref="E131" si="237">SUM(E129:E130)</f>
        <v>1800</v>
      </c>
      <c r="F131" s="66">
        <f t="shared" ref="F131" si="238">SUM(F129:F130)</f>
        <v>434</v>
      </c>
      <c r="G131" s="66">
        <f t="shared" ref="G131" si="239">SUM(G129:G130)</f>
        <v>5000</v>
      </c>
      <c r="H131" s="66">
        <f t="shared" ref="H131" si="240">SUM(H129:H130)</f>
        <v>0</v>
      </c>
      <c r="I131" s="66">
        <f t="shared" ref="I131" si="241">SUM(I129:I130)</f>
        <v>0</v>
      </c>
      <c r="J131" s="66">
        <f t="shared" ref="J131" si="242">SUM(J129:J130)</f>
        <v>0</v>
      </c>
      <c r="K131" s="66">
        <f t="shared" ref="K131" si="243">SUM(K129:K130)</f>
        <v>138000</v>
      </c>
      <c r="L131" s="66">
        <f t="shared" ref="L131" si="244">SUM(L129:L130)</f>
        <v>0</v>
      </c>
      <c r="M131" s="66">
        <f t="shared" ref="M131" si="245">SUM(M129:M130)</f>
        <v>0</v>
      </c>
    </row>
    <row r="132" spans="1:13" s="6" customFormat="1" ht="15.75" customHeight="1" x14ac:dyDescent="0.2">
      <c r="A132" s="88" t="s">
        <v>141</v>
      </c>
      <c r="B132" s="85" t="s">
        <v>197</v>
      </c>
      <c r="C132" s="29">
        <f>SUM(D132,G132,H132:M132)</f>
        <v>172757</v>
      </c>
      <c r="D132" s="24">
        <f>SUM(E132:F132)</f>
        <v>171757</v>
      </c>
      <c r="E132" s="26">
        <v>139098</v>
      </c>
      <c r="F132" s="26">
        <v>32659</v>
      </c>
      <c r="G132" s="26">
        <v>1000</v>
      </c>
      <c r="H132" s="26"/>
      <c r="I132" s="26"/>
      <c r="J132" s="26"/>
      <c r="K132" s="30"/>
      <c r="L132" s="30"/>
      <c r="M132" s="30"/>
    </row>
    <row r="133" spans="1:13" s="6" customFormat="1" ht="15.75" customHeight="1" x14ac:dyDescent="0.2">
      <c r="A133" s="42"/>
      <c r="B133" s="42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2"/>
      <c r="B134" s="82"/>
      <c r="C134" s="66">
        <f>SUM(C132:C133)</f>
        <v>172757</v>
      </c>
      <c r="D134" s="66">
        <f t="shared" ref="D134" si="246">SUM(D132:D133)</f>
        <v>171757</v>
      </c>
      <c r="E134" s="66">
        <f t="shared" ref="E134" si="247">SUM(E132:E133)</f>
        <v>139098</v>
      </c>
      <c r="F134" s="66">
        <f t="shared" ref="F134" si="248">SUM(F132:F133)</f>
        <v>32659</v>
      </c>
      <c r="G134" s="66">
        <f t="shared" ref="G134" si="249">SUM(G132:G133)</f>
        <v>1000</v>
      </c>
      <c r="H134" s="66">
        <f t="shared" ref="H134" si="250">SUM(H132:H133)</f>
        <v>0</v>
      </c>
      <c r="I134" s="66">
        <f t="shared" ref="I134" si="251">SUM(I132:I133)</f>
        <v>0</v>
      </c>
      <c r="J134" s="66">
        <f t="shared" ref="J134" si="252">SUM(J132:J133)</f>
        <v>0</v>
      </c>
      <c r="K134" s="66">
        <f t="shared" ref="K134" si="253">SUM(K132:K133)</f>
        <v>0</v>
      </c>
      <c r="L134" s="66">
        <f t="shared" ref="L134" si="254">SUM(L132:L133)</f>
        <v>0</v>
      </c>
      <c r="M134" s="66">
        <f t="shared" ref="M134" si="255">SUM(M132:M133)</f>
        <v>0</v>
      </c>
    </row>
    <row r="135" spans="1:13" s="6" customFormat="1" ht="15.75" customHeight="1" x14ac:dyDescent="0.2">
      <c r="A135" s="85" t="s">
        <v>109</v>
      </c>
      <c r="B135" s="85" t="s">
        <v>188</v>
      </c>
      <c r="C135" s="29">
        <f>SUM(D135,G135,H135:M135)</f>
        <v>78324</v>
      </c>
      <c r="D135" s="24">
        <f>SUM(E135:F135)</f>
        <v>0</v>
      </c>
      <c r="E135" s="26"/>
      <c r="F135" s="26"/>
      <c r="G135" s="26"/>
      <c r="H135" s="26"/>
      <c r="I135" s="26"/>
      <c r="J135" s="26">
        <v>78324</v>
      </c>
      <c r="K135" s="30"/>
      <c r="L135" s="30"/>
      <c r="M135" s="30"/>
    </row>
    <row r="136" spans="1:13" s="6" customFormat="1" ht="15.75" customHeight="1" x14ac:dyDescent="0.2">
      <c r="A136" s="42"/>
      <c r="B136" s="42"/>
      <c r="C136" s="24">
        <f>D136+G136+H136+I136+J136+K136+L136+M136</f>
        <v>-42834</v>
      </c>
      <c r="D136" s="24">
        <f>SUM(E136,F136)</f>
        <v>0</v>
      </c>
      <c r="E136" s="25"/>
      <c r="F136" s="26"/>
      <c r="G136" s="26"/>
      <c r="H136" s="24"/>
      <c r="I136" s="24"/>
      <c r="J136" s="24">
        <v>-42834</v>
      </c>
      <c r="K136" s="24"/>
      <c r="L136" s="24"/>
      <c r="M136" s="24"/>
    </row>
    <row r="137" spans="1:13" s="6" customFormat="1" ht="15.75" customHeight="1" x14ac:dyDescent="0.2">
      <c r="A137" s="82"/>
      <c r="B137" s="82"/>
      <c r="C137" s="66">
        <f>SUM(C135:C136)</f>
        <v>35490</v>
      </c>
      <c r="D137" s="66">
        <f t="shared" ref="D137" si="256">SUM(D135:D136)</f>
        <v>0</v>
      </c>
      <c r="E137" s="66">
        <f t="shared" ref="E137" si="257">SUM(E135:E136)</f>
        <v>0</v>
      </c>
      <c r="F137" s="66">
        <f t="shared" ref="F137" si="258">SUM(F135:F136)</f>
        <v>0</v>
      </c>
      <c r="G137" s="66">
        <f t="shared" ref="G137" si="259">SUM(G135:G136)</f>
        <v>0</v>
      </c>
      <c r="H137" s="66">
        <f t="shared" ref="H137" si="260">SUM(H135:H136)</f>
        <v>0</v>
      </c>
      <c r="I137" s="66">
        <f t="shared" ref="I137" si="261">SUM(I135:I136)</f>
        <v>0</v>
      </c>
      <c r="J137" s="66">
        <f t="shared" ref="J137" si="262">SUM(J135:J136)</f>
        <v>35490</v>
      </c>
      <c r="K137" s="66">
        <f t="shared" ref="K137" si="263">SUM(K135:K136)</f>
        <v>0</v>
      </c>
      <c r="L137" s="66">
        <f t="shared" ref="L137" si="264">SUM(L135:L136)</f>
        <v>0</v>
      </c>
      <c r="M137" s="66">
        <f t="shared" ref="M137" si="265">SUM(M135:M136)</f>
        <v>0</v>
      </c>
    </row>
    <row r="138" spans="1:13" s="6" customFormat="1" ht="15.75" customHeight="1" x14ac:dyDescent="0.2">
      <c r="A138" s="85" t="s">
        <v>109</v>
      </c>
      <c r="B138" s="85" t="s">
        <v>248</v>
      </c>
      <c r="C138" s="29">
        <f t="shared" ref="C138:C159" si="266">SUM(D138,G138,H138:M138)</f>
        <v>25000</v>
      </c>
      <c r="D138" s="24">
        <f t="shared" ref="D138:D159" si="267">SUM(E138:F138)</f>
        <v>0</v>
      </c>
      <c r="E138" s="26"/>
      <c r="F138" s="26"/>
      <c r="G138" s="26">
        <v>25000</v>
      </c>
      <c r="H138" s="26"/>
      <c r="I138" s="26"/>
      <c r="J138" s="26"/>
      <c r="K138" s="30"/>
      <c r="L138" s="30"/>
      <c r="M138" s="30"/>
    </row>
    <row r="139" spans="1:13" s="6" customFormat="1" ht="15.75" customHeight="1" x14ac:dyDescent="0.2">
      <c r="A139" s="42"/>
      <c r="B139" s="42"/>
      <c r="C139" s="24">
        <f>D139+G139+H139+I139+J139+K139+L139+M139</f>
        <v>0</v>
      </c>
      <c r="D139" s="24">
        <f>SUM(E139,F139)</f>
        <v>0</v>
      </c>
      <c r="E139" s="25"/>
      <c r="F139" s="26"/>
      <c r="G139" s="26"/>
      <c r="H139" s="24"/>
      <c r="I139" s="24"/>
      <c r="J139" s="24"/>
      <c r="K139" s="24"/>
      <c r="L139" s="24"/>
      <c r="M139" s="24"/>
    </row>
    <row r="140" spans="1:13" s="6" customFormat="1" ht="15.75" customHeight="1" x14ac:dyDescent="0.2">
      <c r="A140" s="82"/>
      <c r="B140" s="82"/>
      <c r="C140" s="66">
        <f>SUM(C138:C139)</f>
        <v>25000</v>
      </c>
      <c r="D140" s="66">
        <f t="shared" ref="D140" si="268">SUM(D138:D139)</f>
        <v>0</v>
      </c>
      <c r="E140" s="66">
        <f t="shared" ref="E140" si="269">SUM(E138:E139)</f>
        <v>0</v>
      </c>
      <c r="F140" s="66">
        <f t="shared" ref="F140" si="270">SUM(F138:F139)</f>
        <v>0</v>
      </c>
      <c r="G140" s="66">
        <f t="shared" ref="G140" si="271">SUM(G138:G139)</f>
        <v>25000</v>
      </c>
      <c r="H140" s="66">
        <f t="shared" ref="H140" si="272">SUM(H138:H139)</f>
        <v>0</v>
      </c>
      <c r="I140" s="66">
        <f t="shared" ref="I140" si="273">SUM(I138:I139)</f>
        <v>0</v>
      </c>
      <c r="J140" s="66">
        <f t="shared" ref="J140" si="274">SUM(J138:J139)</f>
        <v>0</v>
      </c>
      <c r="K140" s="66">
        <f t="shared" ref="K140" si="275">SUM(K138:K139)</f>
        <v>0</v>
      </c>
      <c r="L140" s="66">
        <f t="shared" ref="L140" si="276">SUM(L138:L139)</f>
        <v>0</v>
      </c>
      <c r="M140" s="66">
        <f t="shared" ref="M140" si="277">SUM(M138:M139)</f>
        <v>0</v>
      </c>
    </row>
    <row r="141" spans="1:13" s="6" customFormat="1" ht="27" customHeight="1" x14ac:dyDescent="0.2">
      <c r="A141" s="85" t="s">
        <v>109</v>
      </c>
      <c r="B141" s="85" t="s">
        <v>249</v>
      </c>
      <c r="C141" s="29">
        <f t="shared" ref="C141" si="278">SUM(D141,G141,H141:M141)</f>
        <v>115750</v>
      </c>
      <c r="D141" s="24">
        <f t="shared" ref="D141" si="279">SUM(E141:F141)</f>
        <v>0</v>
      </c>
      <c r="E141" s="26"/>
      <c r="F141" s="26"/>
      <c r="G141" s="26"/>
      <c r="H141" s="26"/>
      <c r="I141" s="26"/>
      <c r="J141" s="26">
        <v>115750</v>
      </c>
      <c r="K141" s="30"/>
      <c r="L141" s="30"/>
      <c r="M141" s="30"/>
    </row>
    <row r="142" spans="1:13" s="6" customFormat="1" ht="15.75" customHeight="1" x14ac:dyDescent="0.2">
      <c r="A142" s="42"/>
      <c r="B142" s="42"/>
      <c r="C142" s="24">
        <f>D142+G142+H142+I142+J142+K142+L142+M142</f>
        <v>-115750</v>
      </c>
      <c r="D142" s="24">
        <f>SUM(E142,F142)</f>
        <v>0</v>
      </c>
      <c r="E142" s="25"/>
      <c r="F142" s="26"/>
      <c r="G142" s="26"/>
      <c r="H142" s="24"/>
      <c r="I142" s="24"/>
      <c r="J142" s="24">
        <v>-115750</v>
      </c>
      <c r="K142" s="24"/>
      <c r="L142" s="24"/>
      <c r="M142" s="24"/>
    </row>
    <row r="143" spans="1:13" s="6" customFormat="1" ht="15.75" customHeight="1" x14ac:dyDescent="0.2">
      <c r="A143" s="82"/>
      <c r="B143" s="82"/>
      <c r="C143" s="66">
        <f>SUM(C141:C142)</f>
        <v>0</v>
      </c>
      <c r="D143" s="66">
        <f t="shared" ref="D143:M143" si="280">SUM(D141:D142)</f>
        <v>0</v>
      </c>
      <c r="E143" s="66">
        <f t="shared" si="280"/>
        <v>0</v>
      </c>
      <c r="F143" s="66">
        <f t="shared" si="280"/>
        <v>0</v>
      </c>
      <c r="G143" s="66">
        <f t="shared" si="280"/>
        <v>0</v>
      </c>
      <c r="H143" s="66">
        <f t="shared" si="280"/>
        <v>0</v>
      </c>
      <c r="I143" s="66">
        <f t="shared" si="280"/>
        <v>0</v>
      </c>
      <c r="J143" s="66">
        <f t="shared" si="280"/>
        <v>0</v>
      </c>
      <c r="K143" s="66">
        <f t="shared" si="280"/>
        <v>0</v>
      </c>
      <c r="L143" s="66">
        <f t="shared" si="280"/>
        <v>0</v>
      </c>
      <c r="M143" s="66">
        <f t="shared" si="280"/>
        <v>0</v>
      </c>
    </row>
    <row r="144" spans="1:13" s="6" customFormat="1" ht="24" customHeight="1" x14ac:dyDescent="0.2">
      <c r="A144" s="85" t="s">
        <v>109</v>
      </c>
      <c r="B144" s="85" t="s">
        <v>250</v>
      </c>
      <c r="C144" s="29">
        <f t="shared" si="266"/>
        <v>1264180</v>
      </c>
      <c r="D144" s="24">
        <f t="shared" si="267"/>
        <v>0</v>
      </c>
      <c r="E144" s="26"/>
      <c r="F144" s="26"/>
      <c r="G144" s="26">
        <v>1159180</v>
      </c>
      <c r="H144" s="26"/>
      <c r="I144" s="26"/>
      <c r="J144" s="26">
        <v>105000</v>
      </c>
      <c r="K144" s="30"/>
      <c r="L144" s="30"/>
      <c r="M144" s="30"/>
    </row>
    <row r="145" spans="1:13" s="6" customFormat="1" ht="15.75" customHeight="1" x14ac:dyDescent="0.2">
      <c r="A145" s="42"/>
      <c r="B145" s="42"/>
      <c r="C145" s="24">
        <f>D145+G145+H145+I145+J145+K145+L145+M145</f>
        <v>15135</v>
      </c>
      <c r="D145" s="24">
        <f>SUM(E145,F145)</f>
        <v>0</v>
      </c>
      <c r="E145" s="25"/>
      <c r="F145" s="26"/>
      <c r="G145" s="26">
        <v>15135</v>
      </c>
      <c r="H145" s="24"/>
      <c r="I145" s="24"/>
      <c r="J145" s="24"/>
      <c r="K145" s="24"/>
      <c r="L145" s="24"/>
      <c r="M145" s="24"/>
    </row>
    <row r="146" spans="1:13" s="6" customFormat="1" ht="15.75" customHeight="1" x14ac:dyDescent="0.2">
      <c r="A146" s="82"/>
      <c r="B146" s="82"/>
      <c r="C146" s="66">
        <f>SUM(C144:C145)</f>
        <v>1279315</v>
      </c>
      <c r="D146" s="66">
        <f t="shared" ref="D146" si="281">SUM(D144:D145)</f>
        <v>0</v>
      </c>
      <c r="E146" s="66">
        <f t="shared" ref="E146" si="282">SUM(E144:E145)</f>
        <v>0</v>
      </c>
      <c r="F146" s="66">
        <f t="shared" ref="F146" si="283">SUM(F144:F145)</f>
        <v>0</v>
      </c>
      <c r="G146" s="66">
        <f t="shared" ref="G146" si="284">SUM(G144:G145)</f>
        <v>1174315</v>
      </c>
      <c r="H146" s="66">
        <f t="shared" ref="H146" si="285">SUM(H144:H145)</f>
        <v>0</v>
      </c>
      <c r="I146" s="66">
        <f t="shared" ref="I146" si="286">SUM(I144:I145)</f>
        <v>0</v>
      </c>
      <c r="J146" s="66">
        <f t="shared" ref="J146" si="287">SUM(J144:J145)</f>
        <v>105000</v>
      </c>
      <c r="K146" s="66">
        <f t="shared" ref="K146" si="288">SUM(K144:K145)</f>
        <v>0</v>
      </c>
      <c r="L146" s="66">
        <f t="shared" ref="L146" si="289">SUM(L144:L145)</f>
        <v>0</v>
      </c>
      <c r="M146" s="66">
        <f t="shared" ref="M146" si="290">SUM(M144:M145)</f>
        <v>0</v>
      </c>
    </row>
    <row r="147" spans="1:13" s="6" customFormat="1" ht="28.5" customHeight="1" x14ac:dyDescent="0.2">
      <c r="A147" s="85" t="s">
        <v>109</v>
      </c>
      <c r="B147" s="85" t="s">
        <v>251</v>
      </c>
      <c r="C147" s="29">
        <f t="shared" ref="C147" si="291">SUM(D147,G147,H147:M147)</f>
        <v>883825</v>
      </c>
      <c r="D147" s="24">
        <f t="shared" ref="D147" si="292">SUM(E147:F147)</f>
        <v>0</v>
      </c>
      <c r="E147" s="26"/>
      <c r="F147" s="26"/>
      <c r="G147" s="26"/>
      <c r="H147" s="26"/>
      <c r="I147" s="26"/>
      <c r="J147" s="26">
        <v>883825</v>
      </c>
      <c r="K147" s="30"/>
      <c r="L147" s="30"/>
      <c r="M147" s="30"/>
    </row>
    <row r="148" spans="1:13" s="6" customFormat="1" ht="15.75" customHeight="1" x14ac:dyDescent="0.2">
      <c r="A148" s="42"/>
      <c r="B148" s="42"/>
      <c r="C148" s="24">
        <f>D148+G148+H148+I148+J148+K148+L148+M148</f>
        <v>319571</v>
      </c>
      <c r="D148" s="24">
        <f>SUM(E148,F148)</f>
        <v>0</v>
      </c>
      <c r="E148" s="25"/>
      <c r="F148" s="26"/>
      <c r="G148" s="26"/>
      <c r="H148" s="24"/>
      <c r="I148" s="24"/>
      <c r="J148" s="24">
        <v>319571</v>
      </c>
      <c r="K148" s="24"/>
      <c r="L148" s="24"/>
      <c r="M148" s="24"/>
    </row>
    <row r="149" spans="1:13" s="6" customFormat="1" ht="15.75" customHeight="1" x14ac:dyDescent="0.2">
      <c r="A149" s="82"/>
      <c r="B149" s="82"/>
      <c r="C149" s="66">
        <f>SUM(C147:C148)</f>
        <v>1203396</v>
      </c>
      <c r="D149" s="66">
        <f t="shared" ref="D149:M149" si="293">SUM(D147:D148)</f>
        <v>0</v>
      </c>
      <c r="E149" s="66">
        <f t="shared" si="293"/>
        <v>0</v>
      </c>
      <c r="F149" s="66">
        <f t="shared" si="293"/>
        <v>0</v>
      </c>
      <c r="G149" s="66">
        <f t="shared" si="293"/>
        <v>0</v>
      </c>
      <c r="H149" s="66">
        <f t="shared" si="293"/>
        <v>0</v>
      </c>
      <c r="I149" s="66">
        <f t="shared" si="293"/>
        <v>0</v>
      </c>
      <c r="J149" s="66">
        <f t="shared" si="293"/>
        <v>1203396</v>
      </c>
      <c r="K149" s="66">
        <f t="shared" si="293"/>
        <v>0</v>
      </c>
      <c r="L149" s="66">
        <f t="shared" si="293"/>
        <v>0</v>
      </c>
      <c r="M149" s="66">
        <f t="shared" si="293"/>
        <v>0</v>
      </c>
    </row>
    <row r="150" spans="1:13" s="6" customFormat="1" ht="25.5" customHeight="1" x14ac:dyDescent="0.2">
      <c r="A150" s="85" t="s">
        <v>159</v>
      </c>
      <c r="B150" s="85" t="s">
        <v>341</v>
      </c>
      <c r="C150" s="29">
        <f t="shared" si="266"/>
        <v>825835</v>
      </c>
      <c r="D150" s="24">
        <f t="shared" si="267"/>
        <v>0</v>
      </c>
      <c r="E150" s="26"/>
      <c r="F150" s="26"/>
      <c r="G150" s="26"/>
      <c r="H150" s="26"/>
      <c r="I150" s="26"/>
      <c r="J150" s="26">
        <v>825835</v>
      </c>
      <c r="K150" s="30"/>
      <c r="L150" s="30"/>
      <c r="M150" s="30"/>
    </row>
    <row r="151" spans="1:13" s="6" customFormat="1" ht="15.75" customHeight="1" x14ac:dyDescent="0.2">
      <c r="A151" s="42"/>
      <c r="B151" s="42"/>
      <c r="C151" s="24">
        <f>D151+G151+H151+I151+J151+K151+L151+M151</f>
        <v>-339701</v>
      </c>
      <c r="D151" s="24">
        <f>SUM(E151,F151)</f>
        <v>0</v>
      </c>
      <c r="E151" s="25"/>
      <c r="F151" s="26"/>
      <c r="G151" s="26"/>
      <c r="H151" s="24"/>
      <c r="I151" s="24"/>
      <c r="J151" s="24">
        <v>-339701</v>
      </c>
      <c r="K151" s="24"/>
      <c r="L151" s="24"/>
      <c r="M151" s="24"/>
    </row>
    <row r="152" spans="1:13" s="6" customFormat="1" ht="15.75" customHeight="1" x14ac:dyDescent="0.2">
      <c r="A152" s="82"/>
      <c r="B152" s="82"/>
      <c r="C152" s="66">
        <f>SUM(C150:C151)</f>
        <v>486134</v>
      </c>
      <c r="D152" s="66">
        <f t="shared" ref="D152" si="294">SUM(D150:D151)</f>
        <v>0</v>
      </c>
      <c r="E152" s="66">
        <f t="shared" ref="E152" si="295">SUM(E150:E151)</f>
        <v>0</v>
      </c>
      <c r="F152" s="66">
        <f t="shared" ref="F152" si="296">SUM(F150:F151)</f>
        <v>0</v>
      </c>
      <c r="G152" s="66">
        <f t="shared" ref="G152" si="297">SUM(G150:G151)</f>
        <v>0</v>
      </c>
      <c r="H152" s="66">
        <f t="shared" ref="H152" si="298">SUM(H150:H151)</f>
        <v>0</v>
      </c>
      <c r="I152" s="66">
        <f t="shared" ref="I152" si="299">SUM(I150:I151)</f>
        <v>0</v>
      </c>
      <c r="J152" s="66">
        <f t="shared" ref="J152" si="300">SUM(J150:J151)</f>
        <v>486134</v>
      </c>
      <c r="K152" s="66">
        <f t="shared" ref="K152" si="301">SUM(K150:K151)</f>
        <v>0</v>
      </c>
      <c r="L152" s="66">
        <f t="shared" ref="L152" si="302">SUM(L150:L151)</f>
        <v>0</v>
      </c>
      <c r="M152" s="66">
        <f t="shared" ref="M152" si="303">SUM(M150:M151)</f>
        <v>0</v>
      </c>
    </row>
    <row r="153" spans="1:13" s="6" customFormat="1" ht="18.75" customHeight="1" x14ac:dyDescent="0.2">
      <c r="A153" s="85" t="s">
        <v>159</v>
      </c>
      <c r="B153" s="85" t="s">
        <v>252</v>
      </c>
      <c r="C153" s="29">
        <f t="shared" si="266"/>
        <v>905932</v>
      </c>
      <c r="D153" s="24">
        <f t="shared" si="267"/>
        <v>0</v>
      </c>
      <c r="E153" s="26"/>
      <c r="F153" s="26"/>
      <c r="G153" s="26"/>
      <c r="H153" s="26"/>
      <c r="I153" s="26"/>
      <c r="J153" s="26">
        <v>905932</v>
      </c>
      <c r="K153" s="30"/>
      <c r="L153" s="30"/>
      <c r="M153" s="30"/>
    </row>
    <row r="154" spans="1:13" s="6" customFormat="1" ht="17.25" customHeight="1" x14ac:dyDescent="0.2">
      <c r="A154" s="42"/>
      <c r="B154" s="42"/>
      <c r="C154" s="24">
        <f>D154+G154+H154+I154+J154+K154+L154+M154</f>
        <v>0</v>
      </c>
      <c r="D154" s="24">
        <f>SUM(E154,F154)</f>
        <v>0</v>
      </c>
      <c r="E154" s="25"/>
      <c r="F154" s="26"/>
      <c r="G154" s="26"/>
      <c r="H154" s="24"/>
      <c r="I154" s="24"/>
      <c r="J154" s="24"/>
      <c r="K154" s="24"/>
      <c r="L154" s="24"/>
      <c r="M154" s="24"/>
    </row>
    <row r="155" spans="1:13" s="6" customFormat="1" ht="15.75" customHeight="1" x14ac:dyDescent="0.2">
      <c r="A155" s="82"/>
      <c r="B155" s="82"/>
      <c r="C155" s="66">
        <f t="shared" ref="C155:M155" si="304">SUM(C153:C154)</f>
        <v>905932</v>
      </c>
      <c r="D155" s="66">
        <f t="shared" si="304"/>
        <v>0</v>
      </c>
      <c r="E155" s="66">
        <f t="shared" si="304"/>
        <v>0</v>
      </c>
      <c r="F155" s="66">
        <f t="shared" si="304"/>
        <v>0</v>
      </c>
      <c r="G155" s="66">
        <f t="shared" si="304"/>
        <v>0</v>
      </c>
      <c r="H155" s="66">
        <f t="shared" si="304"/>
        <v>0</v>
      </c>
      <c r="I155" s="66">
        <f t="shared" si="304"/>
        <v>0</v>
      </c>
      <c r="J155" s="66">
        <f t="shared" si="304"/>
        <v>905932</v>
      </c>
      <c r="K155" s="66">
        <f t="shared" si="304"/>
        <v>0</v>
      </c>
      <c r="L155" s="66">
        <f t="shared" si="304"/>
        <v>0</v>
      </c>
      <c r="M155" s="66">
        <f t="shared" si="304"/>
        <v>0</v>
      </c>
    </row>
    <row r="156" spans="1:13" s="6" customFormat="1" ht="15.75" customHeight="1" x14ac:dyDescent="0.2">
      <c r="A156" s="85" t="s">
        <v>159</v>
      </c>
      <c r="B156" s="85" t="s">
        <v>253</v>
      </c>
      <c r="C156" s="29">
        <f t="shared" si="266"/>
        <v>5000</v>
      </c>
      <c r="D156" s="24">
        <f t="shared" si="267"/>
        <v>0</v>
      </c>
      <c r="E156" s="26"/>
      <c r="F156" s="26"/>
      <c r="G156" s="26">
        <v>5000</v>
      </c>
      <c r="H156" s="26"/>
      <c r="I156" s="26"/>
      <c r="J156" s="26"/>
      <c r="K156" s="30"/>
      <c r="L156" s="30"/>
      <c r="M156" s="30"/>
    </row>
    <row r="157" spans="1:13" s="6" customFormat="1" ht="18" customHeight="1" x14ac:dyDescent="0.2">
      <c r="A157" s="42"/>
      <c r="B157" s="42"/>
      <c r="C157" s="24">
        <f>D157+G157+H157+I157+J157+K157+L157+M157</f>
        <v>0</v>
      </c>
      <c r="D157" s="24">
        <f>SUM(E157,F157)</f>
        <v>0</v>
      </c>
      <c r="E157" s="25"/>
      <c r="F157" s="26"/>
      <c r="G157" s="26"/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2"/>
      <c r="B158" s="82"/>
      <c r="C158" s="66">
        <f>SUM(C156:C157)</f>
        <v>5000</v>
      </c>
      <c r="D158" s="66">
        <f t="shared" ref="D158" si="305">SUM(D156:D157)</f>
        <v>0</v>
      </c>
      <c r="E158" s="66">
        <f t="shared" ref="E158" si="306">SUM(E156:E157)</f>
        <v>0</v>
      </c>
      <c r="F158" s="66">
        <f t="shared" ref="F158" si="307">SUM(F156:F157)</f>
        <v>0</v>
      </c>
      <c r="G158" s="66">
        <f t="shared" ref="G158" si="308">SUM(G156:G157)</f>
        <v>5000</v>
      </c>
      <c r="H158" s="66">
        <f t="shared" ref="H158" si="309">SUM(H156:H157)</f>
        <v>0</v>
      </c>
      <c r="I158" s="66">
        <f t="shared" ref="I158" si="310">SUM(I156:I157)</f>
        <v>0</v>
      </c>
      <c r="J158" s="66">
        <f t="shared" ref="J158" si="311">SUM(J156:J157)</f>
        <v>0</v>
      </c>
      <c r="K158" s="66">
        <f t="shared" ref="K158" si="312">SUM(K156:K157)</f>
        <v>0</v>
      </c>
      <c r="L158" s="66">
        <f t="shared" ref="L158" si="313">SUM(L156:L157)</f>
        <v>0</v>
      </c>
      <c r="M158" s="66">
        <f t="shared" ref="M158" si="314">SUM(M156:M157)</f>
        <v>0</v>
      </c>
    </row>
    <row r="159" spans="1:13" s="6" customFormat="1" ht="39.75" customHeight="1" x14ac:dyDescent="0.2">
      <c r="A159" s="85" t="s">
        <v>159</v>
      </c>
      <c r="B159" s="85" t="s">
        <v>254</v>
      </c>
      <c r="C159" s="29">
        <f t="shared" si="266"/>
        <v>330000</v>
      </c>
      <c r="D159" s="24">
        <f t="shared" si="267"/>
        <v>0</v>
      </c>
      <c r="E159" s="26"/>
      <c r="F159" s="26"/>
      <c r="G159" s="26"/>
      <c r="H159" s="26"/>
      <c r="I159" s="26"/>
      <c r="J159" s="26">
        <v>330000</v>
      </c>
      <c r="K159" s="30"/>
      <c r="L159" s="30"/>
      <c r="M159" s="30"/>
    </row>
    <row r="160" spans="1:13" s="6" customFormat="1" ht="18" customHeight="1" x14ac:dyDescent="0.2">
      <c r="A160" s="42"/>
      <c r="B160" s="42"/>
      <c r="C160" s="24">
        <f>D160+G160+H160+I160+J160+K160+L160+M160</f>
        <v>0</v>
      </c>
      <c r="D160" s="24">
        <f>SUM(E160,F160)</f>
        <v>0</v>
      </c>
      <c r="E160" s="25"/>
      <c r="F160" s="26"/>
      <c r="G160" s="26"/>
      <c r="H160" s="24"/>
      <c r="I160" s="24"/>
      <c r="J160" s="24"/>
      <c r="K160" s="24"/>
      <c r="L160" s="24"/>
      <c r="M160" s="24"/>
    </row>
    <row r="161" spans="1:13" s="6" customFormat="1" ht="15.75" customHeight="1" x14ac:dyDescent="0.2">
      <c r="A161" s="82"/>
      <c r="B161" s="82"/>
      <c r="C161" s="66">
        <f>SUM(C159:C160)</f>
        <v>330000</v>
      </c>
      <c r="D161" s="66">
        <f t="shared" ref="D161" si="315">SUM(D159:D160)</f>
        <v>0</v>
      </c>
      <c r="E161" s="66">
        <f t="shared" ref="E161" si="316">SUM(E159:E160)</f>
        <v>0</v>
      </c>
      <c r="F161" s="66">
        <f t="shared" ref="F161" si="317">SUM(F159:F160)</f>
        <v>0</v>
      </c>
      <c r="G161" s="66">
        <f t="shared" ref="G161" si="318">SUM(G159:G160)</f>
        <v>0</v>
      </c>
      <c r="H161" s="66">
        <f t="shared" ref="H161" si="319">SUM(H159:H160)</f>
        <v>0</v>
      </c>
      <c r="I161" s="66">
        <f t="shared" ref="I161" si="320">SUM(I159:I160)</f>
        <v>0</v>
      </c>
      <c r="J161" s="66">
        <f t="shared" ref="J161" si="321">SUM(J159:J160)</f>
        <v>330000</v>
      </c>
      <c r="K161" s="66">
        <f t="shared" ref="K161" si="322">SUM(K159:K160)</f>
        <v>0</v>
      </c>
      <c r="L161" s="66">
        <f t="shared" ref="L161" si="323">SUM(L159:L160)</f>
        <v>0</v>
      </c>
      <c r="M161" s="66">
        <f t="shared" ref="M161" si="324">SUM(M159:M160)</f>
        <v>0</v>
      </c>
    </row>
    <row r="162" spans="1:13" s="6" customFormat="1" ht="39.75" customHeight="1" x14ac:dyDescent="0.2">
      <c r="A162" s="85" t="s">
        <v>159</v>
      </c>
      <c r="B162" s="85" t="s">
        <v>255</v>
      </c>
      <c r="C162" s="29">
        <f t="shared" ref="C162" si="325">SUM(D162,G162,H162:M162)</f>
        <v>156645</v>
      </c>
      <c r="D162" s="24">
        <f t="shared" ref="D162" si="326">SUM(E162:F162)</f>
        <v>0</v>
      </c>
      <c r="E162" s="26"/>
      <c r="F162" s="26"/>
      <c r="G162" s="26"/>
      <c r="H162" s="26"/>
      <c r="I162" s="26"/>
      <c r="J162" s="26">
        <v>156645</v>
      </c>
      <c r="K162" s="30"/>
      <c r="L162" s="30"/>
      <c r="M162" s="30"/>
    </row>
    <row r="163" spans="1:13" s="6" customFormat="1" ht="12" customHeight="1" x14ac:dyDescent="0.2">
      <c r="A163" s="42"/>
      <c r="B163" s="42"/>
      <c r="C163" s="24">
        <f>D163+G163+H163+I163+J163+K163+L163+M163</f>
        <v>0</v>
      </c>
      <c r="D163" s="24">
        <f>SUM(E163,F163)</f>
        <v>0</v>
      </c>
      <c r="E163" s="25"/>
      <c r="F163" s="26"/>
      <c r="G163" s="26"/>
      <c r="H163" s="24"/>
      <c r="I163" s="24"/>
      <c r="J163" s="24"/>
      <c r="K163" s="24"/>
      <c r="L163" s="24"/>
      <c r="M163" s="24"/>
    </row>
    <row r="164" spans="1:13" s="6" customFormat="1" ht="15.75" customHeight="1" x14ac:dyDescent="0.2">
      <c r="A164" s="82"/>
      <c r="B164" s="82"/>
      <c r="C164" s="66">
        <f>SUM(C162:C163)</f>
        <v>156645</v>
      </c>
      <c r="D164" s="66">
        <f t="shared" ref="D164:M164" si="327">SUM(D162:D163)</f>
        <v>0</v>
      </c>
      <c r="E164" s="66">
        <f t="shared" si="327"/>
        <v>0</v>
      </c>
      <c r="F164" s="66">
        <f t="shared" si="327"/>
        <v>0</v>
      </c>
      <c r="G164" s="66">
        <f t="shared" si="327"/>
        <v>0</v>
      </c>
      <c r="H164" s="66">
        <f t="shared" si="327"/>
        <v>0</v>
      </c>
      <c r="I164" s="66">
        <f t="shared" si="327"/>
        <v>0</v>
      </c>
      <c r="J164" s="66">
        <f t="shared" si="327"/>
        <v>156645</v>
      </c>
      <c r="K164" s="66">
        <f t="shared" si="327"/>
        <v>0</v>
      </c>
      <c r="L164" s="66">
        <f t="shared" si="327"/>
        <v>0</v>
      </c>
      <c r="M164" s="66">
        <f t="shared" si="327"/>
        <v>0</v>
      </c>
    </row>
    <row r="165" spans="1:13" s="6" customFormat="1" ht="27" customHeight="1" x14ac:dyDescent="0.2">
      <c r="A165" s="85" t="s">
        <v>159</v>
      </c>
      <c r="B165" s="85" t="s">
        <v>256</v>
      </c>
      <c r="C165" s="29">
        <f t="shared" ref="C165" si="328">SUM(D165,G165,H165:M165)</f>
        <v>20000</v>
      </c>
      <c r="D165" s="24">
        <f t="shared" ref="D165" si="329">SUM(E165:F165)</f>
        <v>0</v>
      </c>
      <c r="E165" s="26"/>
      <c r="F165" s="26"/>
      <c r="G165" s="26">
        <v>20000</v>
      </c>
      <c r="H165" s="26"/>
      <c r="I165" s="26"/>
      <c r="J165" s="26"/>
      <c r="K165" s="30"/>
      <c r="L165" s="30"/>
      <c r="M165" s="30"/>
    </row>
    <row r="166" spans="1:13" s="6" customFormat="1" ht="18" customHeight="1" x14ac:dyDescent="0.2">
      <c r="A166" s="42"/>
      <c r="B166" s="42"/>
      <c r="C166" s="24">
        <f>D166+G166+H166+I166+J166+K166+L166+M166</f>
        <v>0</v>
      </c>
      <c r="D166" s="24">
        <f>SUM(E166,F166)</f>
        <v>0</v>
      </c>
      <c r="E166" s="25"/>
      <c r="F166" s="26"/>
      <c r="G166" s="26"/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2"/>
      <c r="B167" s="82"/>
      <c r="C167" s="66">
        <f>SUM(C165:C166)</f>
        <v>20000</v>
      </c>
      <c r="D167" s="66">
        <f t="shared" ref="D167:M167" si="330">SUM(D165:D166)</f>
        <v>0</v>
      </c>
      <c r="E167" s="66">
        <f t="shared" si="330"/>
        <v>0</v>
      </c>
      <c r="F167" s="66">
        <f t="shared" si="330"/>
        <v>0</v>
      </c>
      <c r="G167" s="66">
        <f t="shared" si="330"/>
        <v>20000</v>
      </c>
      <c r="H167" s="66">
        <f t="shared" si="330"/>
        <v>0</v>
      </c>
      <c r="I167" s="66">
        <f t="shared" si="330"/>
        <v>0</v>
      </c>
      <c r="J167" s="66">
        <f t="shared" si="330"/>
        <v>0</v>
      </c>
      <c r="K167" s="66">
        <f t="shared" si="330"/>
        <v>0</v>
      </c>
      <c r="L167" s="66">
        <f t="shared" si="330"/>
        <v>0</v>
      </c>
      <c r="M167" s="66">
        <f t="shared" si="330"/>
        <v>0</v>
      </c>
    </row>
    <row r="168" spans="1:13" s="6" customFormat="1" ht="27" customHeight="1" x14ac:dyDescent="0.2">
      <c r="A168" s="85" t="s">
        <v>159</v>
      </c>
      <c r="B168" s="85" t="s">
        <v>257</v>
      </c>
      <c r="C168" s="29">
        <f t="shared" ref="C168" si="331">SUM(D168,G168,H168:M168)</f>
        <v>325000</v>
      </c>
      <c r="D168" s="24">
        <f t="shared" ref="D168" si="332">SUM(E168:F168)</f>
        <v>0</v>
      </c>
      <c r="E168" s="26"/>
      <c r="F168" s="26"/>
      <c r="G168" s="26"/>
      <c r="H168" s="26"/>
      <c r="I168" s="26"/>
      <c r="J168" s="26">
        <v>325000</v>
      </c>
      <c r="K168" s="30"/>
      <c r="L168" s="30"/>
      <c r="M168" s="30"/>
    </row>
    <row r="169" spans="1:13" s="6" customFormat="1" ht="14.25" customHeight="1" x14ac:dyDescent="0.2">
      <c r="A169" s="42"/>
      <c r="B169" s="42"/>
      <c r="C169" s="24">
        <f>D169+G169+H169+I169+J169+K169+L169+M169</f>
        <v>126139</v>
      </c>
      <c r="D169" s="24">
        <f>SUM(E169,F169)</f>
        <v>0</v>
      </c>
      <c r="E169" s="25"/>
      <c r="F169" s="26"/>
      <c r="G169" s="26"/>
      <c r="H169" s="24"/>
      <c r="I169" s="24"/>
      <c r="J169" s="24">
        <v>126139</v>
      </c>
      <c r="K169" s="24"/>
      <c r="L169" s="24"/>
      <c r="M169" s="24"/>
    </row>
    <row r="170" spans="1:13" s="6" customFormat="1" ht="15.75" customHeight="1" x14ac:dyDescent="0.2">
      <c r="A170" s="82"/>
      <c r="B170" s="82"/>
      <c r="C170" s="66">
        <f>SUM(C168:C169)</f>
        <v>451139</v>
      </c>
      <c r="D170" s="66">
        <f t="shared" ref="D170:M170" si="333">SUM(D168:D169)</f>
        <v>0</v>
      </c>
      <c r="E170" s="66">
        <f t="shared" si="333"/>
        <v>0</v>
      </c>
      <c r="F170" s="66">
        <f t="shared" si="333"/>
        <v>0</v>
      </c>
      <c r="G170" s="66">
        <f t="shared" si="333"/>
        <v>0</v>
      </c>
      <c r="H170" s="66">
        <f t="shared" si="333"/>
        <v>0</v>
      </c>
      <c r="I170" s="66">
        <f t="shared" si="333"/>
        <v>0</v>
      </c>
      <c r="J170" s="66">
        <f t="shared" si="333"/>
        <v>451139</v>
      </c>
      <c r="K170" s="66">
        <f t="shared" si="333"/>
        <v>0</v>
      </c>
      <c r="L170" s="66">
        <f t="shared" si="333"/>
        <v>0</v>
      </c>
      <c r="M170" s="66">
        <f t="shared" si="333"/>
        <v>0</v>
      </c>
    </row>
    <row r="171" spans="1:13" s="6" customFormat="1" ht="27" customHeight="1" x14ac:dyDescent="0.2">
      <c r="A171" s="85" t="s">
        <v>159</v>
      </c>
      <c r="B171" s="85" t="s">
        <v>258</v>
      </c>
      <c r="C171" s="29">
        <f t="shared" ref="C171" si="334">SUM(D171,G171,H171:M171)</f>
        <v>857366</v>
      </c>
      <c r="D171" s="24">
        <f t="shared" ref="D171" si="335">SUM(E171:F171)</f>
        <v>0</v>
      </c>
      <c r="E171" s="26"/>
      <c r="F171" s="26"/>
      <c r="G171" s="26"/>
      <c r="H171" s="26"/>
      <c r="I171" s="26"/>
      <c r="J171" s="26">
        <v>857366</v>
      </c>
      <c r="K171" s="30"/>
      <c r="L171" s="30"/>
      <c r="M171" s="30"/>
    </row>
    <row r="172" spans="1:13" s="6" customFormat="1" ht="12" customHeight="1" x14ac:dyDescent="0.2">
      <c r="A172" s="42"/>
      <c r="B172" s="42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2"/>
      <c r="B173" s="82"/>
      <c r="C173" s="66">
        <f>SUM(C171:C172)</f>
        <v>857366</v>
      </c>
      <c r="D173" s="66">
        <f t="shared" ref="D173:M173" si="336">SUM(D171:D172)</f>
        <v>0</v>
      </c>
      <c r="E173" s="66">
        <f t="shared" si="336"/>
        <v>0</v>
      </c>
      <c r="F173" s="66">
        <f t="shared" si="336"/>
        <v>0</v>
      </c>
      <c r="G173" s="66">
        <f t="shared" si="336"/>
        <v>0</v>
      </c>
      <c r="H173" s="66">
        <f t="shared" si="336"/>
        <v>0</v>
      </c>
      <c r="I173" s="66">
        <f t="shared" si="336"/>
        <v>0</v>
      </c>
      <c r="J173" s="66">
        <f t="shared" si="336"/>
        <v>857366</v>
      </c>
      <c r="K173" s="66">
        <f t="shared" si="336"/>
        <v>0</v>
      </c>
      <c r="L173" s="66">
        <f t="shared" si="336"/>
        <v>0</v>
      </c>
      <c r="M173" s="66">
        <f t="shared" si="336"/>
        <v>0</v>
      </c>
    </row>
    <row r="174" spans="1:13" s="6" customFormat="1" ht="23.25" customHeight="1" x14ac:dyDescent="0.2">
      <c r="A174" s="94" t="s">
        <v>108</v>
      </c>
      <c r="B174" s="85" t="s">
        <v>259</v>
      </c>
      <c r="C174" s="29">
        <f t="shared" si="225"/>
        <v>105478</v>
      </c>
      <c r="D174" s="24">
        <f t="shared" si="3"/>
        <v>68033</v>
      </c>
      <c r="E174" s="26">
        <v>54870</v>
      </c>
      <c r="F174" s="26">
        <v>13163</v>
      </c>
      <c r="G174" s="28">
        <v>37445</v>
      </c>
      <c r="H174" s="24"/>
      <c r="I174" s="24"/>
      <c r="J174" s="24"/>
      <c r="K174" s="30"/>
      <c r="L174" s="30"/>
      <c r="M174" s="30"/>
    </row>
    <row r="175" spans="1:13" s="6" customFormat="1" ht="15.75" customHeight="1" x14ac:dyDescent="0.2">
      <c r="A175" s="42"/>
      <c r="B175" s="42"/>
      <c r="C175" s="24">
        <f>D175+G175+H175+I175+J175+K175+L175+M175</f>
        <v>0</v>
      </c>
      <c r="D175" s="24">
        <f>SUM(E175,F175)</f>
        <v>0</v>
      </c>
      <c r="E175" s="25"/>
      <c r="F175" s="26"/>
      <c r="G175" s="26"/>
      <c r="H175" s="24"/>
      <c r="I175" s="24"/>
      <c r="J175" s="24"/>
      <c r="K175" s="24"/>
      <c r="L175" s="24"/>
      <c r="M175" s="24"/>
    </row>
    <row r="176" spans="1:13" s="6" customFormat="1" ht="15.75" customHeight="1" x14ac:dyDescent="0.2">
      <c r="A176" s="82"/>
      <c r="B176" s="82"/>
      <c r="C176" s="66">
        <f>SUM(C174:C175)</f>
        <v>105478</v>
      </c>
      <c r="D176" s="66">
        <f t="shared" ref="D176" si="337">SUM(D174:D175)</f>
        <v>68033</v>
      </c>
      <c r="E176" s="66">
        <f t="shared" ref="E176" si="338">SUM(E174:E175)</f>
        <v>54870</v>
      </c>
      <c r="F176" s="66">
        <f t="shared" ref="F176" si="339">SUM(F174:F175)</f>
        <v>13163</v>
      </c>
      <c r="G176" s="66">
        <f t="shared" ref="G176" si="340">SUM(G174:G175)</f>
        <v>37445</v>
      </c>
      <c r="H176" s="66">
        <f t="shared" ref="H176" si="341">SUM(H174:H175)</f>
        <v>0</v>
      </c>
      <c r="I176" s="66">
        <f t="shared" ref="I176" si="342">SUM(I174:I175)</f>
        <v>0</v>
      </c>
      <c r="J176" s="66">
        <f t="shared" ref="J176" si="343">SUM(J174:J175)</f>
        <v>0</v>
      </c>
      <c r="K176" s="66">
        <f t="shared" ref="K176" si="344">SUM(K174:K175)</f>
        <v>0</v>
      </c>
      <c r="L176" s="66">
        <f t="shared" ref="L176" si="345">SUM(L174:L175)</f>
        <v>0</v>
      </c>
      <c r="M176" s="66">
        <f t="shared" ref="M176" si="346">SUM(M174:M175)</f>
        <v>0</v>
      </c>
    </row>
    <row r="177" spans="1:15" s="6" customFormat="1" ht="23.25" customHeight="1" x14ac:dyDescent="0.2">
      <c r="A177" s="94" t="s">
        <v>108</v>
      </c>
      <c r="B177" s="85" t="s">
        <v>260</v>
      </c>
      <c r="C177" s="29">
        <f t="shared" ref="C177" si="347">SUM(D177,G177,H177:M177)</f>
        <v>13101</v>
      </c>
      <c r="D177" s="24">
        <f t="shared" ref="D177" si="348">SUM(E177:F177)</f>
        <v>0</v>
      </c>
      <c r="E177" s="26"/>
      <c r="F177" s="26"/>
      <c r="G177" s="28">
        <v>13101</v>
      </c>
      <c r="H177" s="24"/>
      <c r="I177" s="24"/>
      <c r="J177" s="24"/>
      <c r="K177" s="30"/>
      <c r="L177" s="30"/>
      <c r="M177" s="30"/>
    </row>
    <row r="178" spans="1:15" s="6" customFormat="1" ht="15.75" customHeight="1" x14ac:dyDescent="0.2">
      <c r="A178" s="42"/>
      <c r="B178" s="42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5" s="6" customFormat="1" ht="15.75" customHeight="1" x14ac:dyDescent="0.2">
      <c r="A179" s="82"/>
      <c r="B179" s="82"/>
      <c r="C179" s="66">
        <f>SUM(C177:C178)</f>
        <v>13101</v>
      </c>
      <c r="D179" s="66">
        <f t="shared" ref="D179:M179" si="349">SUM(D177:D178)</f>
        <v>0</v>
      </c>
      <c r="E179" s="66">
        <f t="shared" si="349"/>
        <v>0</v>
      </c>
      <c r="F179" s="66">
        <f t="shared" si="349"/>
        <v>0</v>
      </c>
      <c r="G179" s="66">
        <f t="shared" si="349"/>
        <v>13101</v>
      </c>
      <c r="H179" s="66">
        <f t="shared" si="349"/>
        <v>0</v>
      </c>
      <c r="I179" s="66">
        <f t="shared" si="349"/>
        <v>0</v>
      </c>
      <c r="J179" s="66">
        <f t="shared" si="349"/>
        <v>0</v>
      </c>
      <c r="K179" s="66">
        <f t="shared" si="349"/>
        <v>0</v>
      </c>
      <c r="L179" s="66">
        <f t="shared" si="349"/>
        <v>0</v>
      </c>
      <c r="M179" s="66">
        <f t="shared" si="349"/>
        <v>0</v>
      </c>
    </row>
    <row r="180" spans="1:15" s="6" customFormat="1" ht="15.75" customHeight="1" x14ac:dyDescent="0.2">
      <c r="A180" s="84" t="s">
        <v>108</v>
      </c>
      <c r="B180" s="85" t="s">
        <v>198</v>
      </c>
      <c r="C180" s="29">
        <f t="shared" ref="C180" si="350">SUM(D180,G180,H180:M180)</f>
        <v>5600</v>
      </c>
      <c r="D180" s="24">
        <f t="shared" ref="D180" si="351">SUM(E180:F180)</f>
        <v>0</v>
      </c>
      <c r="E180" s="26"/>
      <c r="F180" s="26"/>
      <c r="G180" s="28">
        <v>5600</v>
      </c>
      <c r="H180" s="24"/>
      <c r="I180" s="24"/>
      <c r="J180" s="24">
        <v>0</v>
      </c>
      <c r="K180" s="30"/>
      <c r="L180" s="30"/>
      <c r="M180" s="30"/>
    </row>
    <row r="181" spans="1:15" s="6" customFormat="1" ht="15.75" customHeight="1" x14ac:dyDescent="0.2">
      <c r="A181" s="42"/>
      <c r="B181" s="42"/>
      <c r="C181" s="24">
        <f>D181+G181+H181+I181+J181+K181+L181+M181</f>
        <v>0</v>
      </c>
      <c r="D181" s="24">
        <f>SUM(E181,F181)</f>
        <v>0</v>
      </c>
      <c r="E181" s="25"/>
      <c r="F181" s="26"/>
      <c r="G181" s="26"/>
      <c r="H181" s="24"/>
      <c r="I181" s="24"/>
      <c r="J181" s="24"/>
      <c r="K181" s="24"/>
      <c r="L181" s="24"/>
      <c r="M181" s="24"/>
    </row>
    <row r="182" spans="1:15" s="6" customFormat="1" ht="15.75" customHeight="1" x14ac:dyDescent="0.2">
      <c r="A182" s="82"/>
      <c r="B182" s="82"/>
      <c r="C182" s="66">
        <f>SUM(C180:C181)</f>
        <v>5600</v>
      </c>
      <c r="D182" s="66">
        <f t="shared" ref="D182:M182" si="352">SUM(D180:D181)</f>
        <v>0</v>
      </c>
      <c r="E182" s="66">
        <f t="shared" si="352"/>
        <v>0</v>
      </c>
      <c r="F182" s="66">
        <f t="shared" si="352"/>
        <v>0</v>
      </c>
      <c r="G182" s="66">
        <f t="shared" si="352"/>
        <v>5600</v>
      </c>
      <c r="H182" s="66">
        <f t="shared" si="352"/>
        <v>0</v>
      </c>
      <c r="I182" s="66">
        <f t="shared" si="352"/>
        <v>0</v>
      </c>
      <c r="J182" s="66">
        <f t="shared" si="352"/>
        <v>0</v>
      </c>
      <c r="K182" s="66">
        <f t="shared" si="352"/>
        <v>0</v>
      </c>
      <c r="L182" s="66">
        <f t="shared" si="352"/>
        <v>0</v>
      </c>
      <c r="M182" s="66">
        <f t="shared" si="352"/>
        <v>0</v>
      </c>
    </row>
    <row r="183" spans="1:15" s="6" customFormat="1" ht="15.75" customHeight="1" x14ac:dyDescent="0.2">
      <c r="A183" s="86" t="s">
        <v>110</v>
      </c>
      <c r="B183" s="86" t="s">
        <v>106</v>
      </c>
      <c r="C183" s="76">
        <f>SUM(C180,,C174,C159,C156,C153,C150,C147,C144,C141,C138,C135,C132,C129,C126,C162,C165,C177,C171,C168)</f>
        <v>6561747</v>
      </c>
      <c r="D183" s="76">
        <f t="shared" ref="D183:M183" si="353">SUM(D180,,D174,D159,D156,D153,D150,D147,D144,D141,D138,D135,D132,D129,D126,D162,D165,D177,D171,D168)</f>
        <v>472074</v>
      </c>
      <c r="E183" s="76">
        <f t="shared" si="353"/>
        <v>382075</v>
      </c>
      <c r="F183" s="76">
        <f t="shared" si="353"/>
        <v>89999</v>
      </c>
      <c r="G183" s="76">
        <f t="shared" si="353"/>
        <v>1352996</v>
      </c>
      <c r="H183" s="76">
        <f t="shared" si="353"/>
        <v>0</v>
      </c>
      <c r="I183" s="76">
        <f t="shared" si="353"/>
        <v>0</v>
      </c>
      <c r="J183" s="76">
        <f t="shared" si="353"/>
        <v>4598677</v>
      </c>
      <c r="K183" s="76">
        <f t="shared" si="353"/>
        <v>138000</v>
      </c>
      <c r="L183" s="76">
        <f t="shared" si="353"/>
        <v>0</v>
      </c>
      <c r="M183" s="76">
        <f t="shared" si="353"/>
        <v>0</v>
      </c>
    </row>
    <row r="184" spans="1:15" s="6" customFormat="1" ht="15.75" customHeight="1" x14ac:dyDescent="0.2">
      <c r="A184" s="42"/>
      <c r="B184" s="106" t="s">
        <v>236</v>
      </c>
      <c r="C184" s="24">
        <f>D184+G184+H184+I184+J184+K184+L184+M184</f>
        <v>-37440</v>
      </c>
      <c r="D184" s="24">
        <f>SUM(E184,F184)</f>
        <v>0</v>
      </c>
      <c r="E184" s="25">
        <f>SUM(E181,E175,E160,E157,E154,E151,E148,E145,E142,E139,E136,E133,E130,E127,E178,E172,E169,E166,E163,)</f>
        <v>0</v>
      </c>
      <c r="F184" s="25">
        <f t="shared" ref="F184:M184" si="354">SUM(F181,F175,F160,F157,F154,F151,F148,F145,F142,F139,F136,F133,F130,F127,F178,F172,F169,F166,F163,)</f>
        <v>0</v>
      </c>
      <c r="G184" s="25">
        <f t="shared" si="354"/>
        <v>15135</v>
      </c>
      <c r="H184" s="25">
        <f t="shared" si="354"/>
        <v>0</v>
      </c>
      <c r="I184" s="25">
        <f t="shared" si="354"/>
        <v>0</v>
      </c>
      <c r="J184" s="25">
        <f t="shared" si="354"/>
        <v>-52575</v>
      </c>
      <c r="K184" s="25">
        <f t="shared" si="354"/>
        <v>0</v>
      </c>
      <c r="L184" s="25">
        <f t="shared" si="354"/>
        <v>0</v>
      </c>
      <c r="M184" s="25">
        <f t="shared" si="354"/>
        <v>0</v>
      </c>
    </row>
    <row r="185" spans="1:15" s="6" customFormat="1" ht="15.75" customHeight="1" x14ac:dyDescent="0.2">
      <c r="A185" s="82"/>
      <c r="B185" s="82"/>
      <c r="C185" s="67">
        <f>SUM(C183,C184)</f>
        <v>6524307</v>
      </c>
      <c r="D185" s="67">
        <f t="shared" ref="D185:M185" si="355">SUM(D183,D184)</f>
        <v>472074</v>
      </c>
      <c r="E185" s="67">
        <f t="shared" si="355"/>
        <v>382075</v>
      </c>
      <c r="F185" s="67">
        <f t="shared" si="355"/>
        <v>89999</v>
      </c>
      <c r="G185" s="67">
        <f t="shared" si="355"/>
        <v>1368131</v>
      </c>
      <c r="H185" s="67">
        <f t="shared" si="355"/>
        <v>0</v>
      </c>
      <c r="I185" s="67">
        <f t="shared" si="355"/>
        <v>0</v>
      </c>
      <c r="J185" s="67">
        <f t="shared" si="355"/>
        <v>4546102</v>
      </c>
      <c r="K185" s="67">
        <f t="shared" si="355"/>
        <v>138000</v>
      </c>
      <c r="L185" s="67">
        <f t="shared" si="355"/>
        <v>0</v>
      </c>
      <c r="M185" s="67">
        <f t="shared" si="355"/>
        <v>0</v>
      </c>
      <c r="N185" s="34"/>
      <c r="O185" s="34"/>
    </row>
    <row r="186" spans="1:15" s="6" customFormat="1" ht="15.75" customHeight="1" x14ac:dyDescent="0.2">
      <c r="A186" s="89" t="s">
        <v>163</v>
      </c>
      <c r="B186" s="86" t="s">
        <v>161</v>
      </c>
      <c r="C186" s="35">
        <f>C189+C192</f>
        <v>112640</v>
      </c>
      <c r="D186" s="35">
        <f t="shared" ref="D186:M186" si="356">D189+D192</f>
        <v>0</v>
      </c>
      <c r="E186" s="35">
        <f t="shared" si="356"/>
        <v>0</v>
      </c>
      <c r="F186" s="35">
        <f t="shared" si="356"/>
        <v>0</v>
      </c>
      <c r="G186" s="35">
        <f t="shared" si="356"/>
        <v>112640</v>
      </c>
      <c r="H186" s="35">
        <f t="shared" si="356"/>
        <v>0</v>
      </c>
      <c r="I186" s="35">
        <f t="shared" si="356"/>
        <v>0</v>
      </c>
      <c r="J186" s="35">
        <f t="shared" si="356"/>
        <v>0</v>
      </c>
      <c r="K186" s="35">
        <f t="shared" si="356"/>
        <v>0</v>
      </c>
      <c r="L186" s="35">
        <f t="shared" si="356"/>
        <v>0</v>
      </c>
      <c r="M186" s="35">
        <f t="shared" si="356"/>
        <v>0</v>
      </c>
    </row>
    <row r="187" spans="1:15" s="6" customFormat="1" ht="12.75" customHeight="1" x14ac:dyDescent="0.2">
      <c r="A187" s="86"/>
      <c r="B187" s="86"/>
      <c r="C187" s="77">
        <f t="shared" ref="C187" si="357">SUM(D187,G187,H187:M187)</f>
        <v>0</v>
      </c>
      <c r="D187" s="77">
        <f t="shared" ref="D187" si="358">SUM(E187:F187)</f>
        <v>0</v>
      </c>
      <c r="E187" s="78">
        <f>E190+E193</f>
        <v>0</v>
      </c>
      <c r="F187" s="78">
        <f t="shared" ref="F187:M187" si="359">F190+F193</f>
        <v>0</v>
      </c>
      <c r="G187" s="78">
        <f t="shared" si="359"/>
        <v>0</v>
      </c>
      <c r="H187" s="78">
        <f t="shared" si="359"/>
        <v>0</v>
      </c>
      <c r="I187" s="78">
        <f t="shared" si="359"/>
        <v>0</v>
      </c>
      <c r="J187" s="78">
        <f t="shared" si="359"/>
        <v>0</v>
      </c>
      <c r="K187" s="78">
        <f t="shared" si="359"/>
        <v>0</v>
      </c>
      <c r="L187" s="78">
        <f t="shared" si="359"/>
        <v>0</v>
      </c>
      <c r="M187" s="78">
        <f t="shared" si="359"/>
        <v>0</v>
      </c>
    </row>
    <row r="188" spans="1:15" s="6" customFormat="1" ht="13.5" customHeight="1" x14ac:dyDescent="0.2">
      <c r="A188" s="87"/>
      <c r="B188" s="87"/>
      <c r="C188" s="66">
        <f>C186+C187</f>
        <v>112640</v>
      </c>
      <c r="D188" s="66">
        <f>D186+D187</f>
        <v>0</v>
      </c>
      <c r="E188" s="66">
        <f t="shared" ref="E188:M188" si="360">E186+E187</f>
        <v>0</v>
      </c>
      <c r="F188" s="66">
        <f t="shared" si="360"/>
        <v>0</v>
      </c>
      <c r="G188" s="66">
        <f t="shared" si="360"/>
        <v>112640</v>
      </c>
      <c r="H188" s="66">
        <f t="shared" si="360"/>
        <v>0</v>
      </c>
      <c r="I188" s="66">
        <f t="shared" si="360"/>
        <v>0</v>
      </c>
      <c r="J188" s="66">
        <f t="shared" si="360"/>
        <v>0</v>
      </c>
      <c r="K188" s="66">
        <f t="shared" si="360"/>
        <v>0</v>
      </c>
      <c r="L188" s="66">
        <f t="shared" si="360"/>
        <v>0</v>
      </c>
      <c r="M188" s="66">
        <f t="shared" si="360"/>
        <v>0</v>
      </c>
    </row>
    <row r="189" spans="1:15" s="6" customFormat="1" ht="24.75" customHeight="1" x14ac:dyDescent="0.2">
      <c r="A189" s="90"/>
      <c r="B189" s="90" t="s">
        <v>162</v>
      </c>
      <c r="C189" s="56">
        <f>SUM(D189,G189,H189:M189)</f>
        <v>110640</v>
      </c>
      <c r="D189" s="28">
        <f>SUM(E189:F189)</f>
        <v>0</v>
      </c>
      <c r="E189" s="71"/>
      <c r="F189" s="71"/>
      <c r="G189" s="71">
        <v>110640</v>
      </c>
      <c r="H189" s="71"/>
      <c r="I189" s="71"/>
      <c r="J189" s="71"/>
      <c r="K189" s="71"/>
      <c r="L189" s="71"/>
      <c r="M189" s="71"/>
    </row>
    <row r="190" spans="1:15" s="6" customFormat="1" ht="12.75" customHeight="1" x14ac:dyDescent="0.2">
      <c r="A190" s="90"/>
      <c r="B190" s="90"/>
      <c r="C190" s="28">
        <f t="shared" ref="C190" si="361">SUM(D190,G190,H190:M190)</f>
        <v>0</v>
      </c>
      <c r="D190" s="28">
        <f t="shared" ref="D190" si="362">SUM(E190:F190)</f>
        <v>0</v>
      </c>
      <c r="E190" s="62"/>
      <c r="F190" s="62"/>
      <c r="G190" s="62"/>
      <c r="H190" s="71"/>
      <c r="I190" s="62"/>
      <c r="J190" s="62"/>
      <c r="K190" s="62"/>
      <c r="L190" s="62"/>
      <c r="M190" s="62"/>
    </row>
    <row r="191" spans="1:15" s="6" customFormat="1" ht="13.5" customHeight="1" x14ac:dyDescent="0.2">
      <c r="A191" s="87"/>
      <c r="B191" s="87"/>
      <c r="C191" s="65">
        <f>C189+C190</f>
        <v>110640</v>
      </c>
      <c r="D191" s="65">
        <f>D189+D190</f>
        <v>0</v>
      </c>
      <c r="E191" s="65">
        <f t="shared" ref="E191:M191" si="363">E189+E190</f>
        <v>0</v>
      </c>
      <c r="F191" s="65">
        <f t="shared" si="363"/>
        <v>0</v>
      </c>
      <c r="G191" s="65">
        <f t="shared" si="363"/>
        <v>110640</v>
      </c>
      <c r="H191" s="65">
        <f t="shared" si="363"/>
        <v>0</v>
      </c>
      <c r="I191" s="65">
        <f t="shared" si="363"/>
        <v>0</v>
      </c>
      <c r="J191" s="65">
        <f t="shared" si="363"/>
        <v>0</v>
      </c>
      <c r="K191" s="65">
        <f t="shared" si="363"/>
        <v>0</v>
      </c>
      <c r="L191" s="65">
        <f t="shared" si="363"/>
        <v>0</v>
      </c>
      <c r="M191" s="65">
        <f t="shared" si="363"/>
        <v>0</v>
      </c>
    </row>
    <row r="192" spans="1:15" s="6" customFormat="1" ht="24.75" customHeight="1" x14ac:dyDescent="0.2">
      <c r="A192" s="90"/>
      <c r="B192" s="90" t="s">
        <v>199</v>
      </c>
      <c r="C192" s="56">
        <f>SUM(D192,G192,H192:M192)</f>
        <v>2000</v>
      </c>
      <c r="D192" s="28">
        <f>SUM(E192:F192)</f>
        <v>0</v>
      </c>
      <c r="E192" s="71"/>
      <c r="F192" s="71"/>
      <c r="G192" s="71">
        <v>2000</v>
      </c>
      <c r="H192" s="71"/>
      <c r="I192" s="71"/>
      <c r="J192" s="71"/>
      <c r="K192" s="71"/>
      <c r="L192" s="71"/>
      <c r="M192" s="71"/>
    </row>
    <row r="193" spans="1:13" s="6" customFormat="1" ht="12.75" customHeight="1" x14ac:dyDescent="0.2">
      <c r="A193" s="90"/>
      <c r="B193" s="90"/>
      <c r="C193" s="28">
        <f t="shared" ref="C193" si="364">SUM(D193,G193,H193:M193)</f>
        <v>0</v>
      </c>
      <c r="D193" s="28">
        <f t="shared" ref="D193" si="365">SUM(E193:F193)</f>
        <v>0</v>
      </c>
      <c r="E193" s="62"/>
      <c r="F193" s="62"/>
      <c r="G193" s="62"/>
      <c r="H193" s="71"/>
      <c r="I193" s="62"/>
      <c r="J193" s="62"/>
      <c r="K193" s="62"/>
      <c r="L193" s="62"/>
      <c r="M193" s="62"/>
    </row>
    <row r="194" spans="1:13" s="6" customFormat="1" ht="13.5" customHeight="1" x14ac:dyDescent="0.2">
      <c r="A194" s="87"/>
      <c r="B194" s="87"/>
      <c r="C194" s="65">
        <f>C192+C193</f>
        <v>2000</v>
      </c>
      <c r="D194" s="65">
        <f>D192+D193</f>
        <v>0</v>
      </c>
      <c r="E194" s="65">
        <f t="shared" ref="E194:M194" si="366">E192+E193</f>
        <v>0</v>
      </c>
      <c r="F194" s="65">
        <f t="shared" si="366"/>
        <v>0</v>
      </c>
      <c r="G194" s="65">
        <f t="shared" si="366"/>
        <v>2000</v>
      </c>
      <c r="H194" s="65">
        <f t="shared" si="366"/>
        <v>0</v>
      </c>
      <c r="I194" s="65">
        <f t="shared" si="366"/>
        <v>0</v>
      </c>
      <c r="J194" s="65">
        <f t="shared" si="366"/>
        <v>0</v>
      </c>
      <c r="K194" s="65">
        <f t="shared" si="366"/>
        <v>0</v>
      </c>
      <c r="L194" s="65">
        <f t="shared" si="366"/>
        <v>0</v>
      </c>
      <c r="M194" s="65">
        <f t="shared" si="366"/>
        <v>0</v>
      </c>
    </row>
    <row r="195" spans="1:13" s="6" customFormat="1" ht="15.75" customHeight="1" x14ac:dyDescent="0.2">
      <c r="A195" s="86" t="s">
        <v>84</v>
      </c>
      <c r="B195" s="86" t="s">
        <v>85</v>
      </c>
      <c r="C195" s="22">
        <f t="shared" ref="C195:M195" si="367">SUM(C196:C205)</f>
        <v>225572</v>
      </c>
      <c r="D195" s="22">
        <f t="shared" si="367"/>
        <v>0</v>
      </c>
      <c r="E195" s="22">
        <f t="shared" si="367"/>
        <v>0</v>
      </c>
      <c r="F195" s="22">
        <f t="shared" si="367"/>
        <v>0</v>
      </c>
      <c r="G195" s="22">
        <f t="shared" si="367"/>
        <v>212258</v>
      </c>
      <c r="H195" s="22">
        <f t="shared" si="367"/>
        <v>0</v>
      </c>
      <c r="I195" s="22">
        <f t="shared" si="367"/>
        <v>0</v>
      </c>
      <c r="J195" s="22">
        <f t="shared" si="367"/>
        <v>13314</v>
      </c>
      <c r="K195" s="22">
        <f t="shared" si="367"/>
        <v>0</v>
      </c>
      <c r="L195" s="22">
        <f t="shared" si="367"/>
        <v>0</v>
      </c>
      <c r="M195" s="22">
        <f t="shared" si="367"/>
        <v>0</v>
      </c>
    </row>
    <row r="196" spans="1:13" s="6" customFormat="1" ht="30" customHeight="1" x14ac:dyDescent="0.2">
      <c r="A196" s="42"/>
      <c r="B196" s="42" t="s">
        <v>138</v>
      </c>
      <c r="C196" s="24">
        <f>SUM(D196,G196,H196:M196)</f>
        <v>31136</v>
      </c>
      <c r="D196" s="24">
        <f>SUM(E196:F196)</f>
        <v>0</v>
      </c>
      <c r="E196" s="27"/>
      <c r="F196" s="24"/>
      <c r="G196" s="24">
        <v>31136</v>
      </c>
      <c r="H196" s="24"/>
      <c r="I196" s="24"/>
      <c r="J196" s="26"/>
      <c r="K196" s="24"/>
      <c r="L196" s="24"/>
      <c r="M196" s="24"/>
    </row>
    <row r="197" spans="1:13" s="6" customFormat="1" ht="15.75" customHeight="1" x14ac:dyDescent="0.2">
      <c r="A197" s="42"/>
      <c r="B197" s="42"/>
      <c r="C197" s="24">
        <f>D197+G197+H197+I197+J197+K197+L197+M197</f>
        <v>0</v>
      </c>
      <c r="D197" s="24">
        <f>SUM(E197,F197)</f>
        <v>0</v>
      </c>
      <c r="E197" s="25"/>
      <c r="F197" s="26"/>
      <c r="G197" s="26">
        <v>-6657</v>
      </c>
      <c r="H197" s="24"/>
      <c r="I197" s="24"/>
      <c r="J197" s="24">
        <v>6657</v>
      </c>
      <c r="K197" s="24"/>
      <c r="L197" s="24"/>
      <c r="M197" s="24"/>
    </row>
    <row r="198" spans="1:13" s="6" customFormat="1" ht="15.75" customHeight="1" x14ac:dyDescent="0.2">
      <c r="A198" s="82"/>
      <c r="B198" s="82"/>
      <c r="C198" s="66">
        <f>SUM(C196:C197)</f>
        <v>31136</v>
      </c>
      <c r="D198" s="66">
        <f t="shared" ref="D198" si="368">SUM(D196:D197)</f>
        <v>0</v>
      </c>
      <c r="E198" s="66">
        <f t="shared" ref="E198" si="369">SUM(E196:E197)</f>
        <v>0</v>
      </c>
      <c r="F198" s="66">
        <f t="shared" ref="F198" si="370">SUM(F196:F197)</f>
        <v>0</v>
      </c>
      <c r="G198" s="66">
        <f t="shared" ref="G198" si="371">SUM(G196:G197)</f>
        <v>24479</v>
      </c>
      <c r="H198" s="66">
        <f t="shared" ref="H198" si="372">SUM(H196:H197)</f>
        <v>0</v>
      </c>
      <c r="I198" s="66">
        <f t="shared" ref="I198" si="373">SUM(I196:I197)</f>
        <v>0</v>
      </c>
      <c r="J198" s="66">
        <f t="shared" ref="J198" si="374">SUM(J196:J197)</f>
        <v>6657</v>
      </c>
      <c r="K198" s="66">
        <f t="shared" ref="K198" si="375">SUM(K196:K197)</f>
        <v>0</v>
      </c>
      <c r="L198" s="66">
        <f t="shared" ref="L198" si="376">SUM(L196:L197)</f>
        <v>0</v>
      </c>
      <c r="M198" s="66">
        <f t="shared" ref="M198" si="377">SUM(M196:M197)</f>
        <v>0</v>
      </c>
    </row>
    <row r="199" spans="1:13" s="6" customFormat="1" ht="15.75" customHeight="1" x14ac:dyDescent="0.2">
      <c r="A199" s="85"/>
      <c r="B199" s="91" t="s">
        <v>168</v>
      </c>
      <c r="C199" s="24">
        <f>SUM(D199,G199,H199:M199)</f>
        <v>20000</v>
      </c>
      <c r="D199" s="24">
        <f>SUM(E199:F199)</f>
        <v>0</v>
      </c>
      <c r="E199" s="30"/>
      <c r="F199" s="30"/>
      <c r="G199" s="26">
        <v>20000</v>
      </c>
      <c r="H199" s="30"/>
      <c r="I199" s="30"/>
      <c r="J199" s="26"/>
      <c r="K199" s="30"/>
      <c r="L199" s="30"/>
      <c r="M199" s="30"/>
    </row>
    <row r="200" spans="1:13" s="6" customFormat="1" ht="15.75" customHeight="1" x14ac:dyDescent="0.2">
      <c r="A200" s="42"/>
      <c r="B200" s="42"/>
      <c r="C200" s="24">
        <f>D200+G200+H200+I200+J200+K200+L200+M200</f>
        <v>0</v>
      </c>
      <c r="D200" s="24">
        <f>SUM(E200,F200)</f>
        <v>0</v>
      </c>
      <c r="E200" s="25"/>
      <c r="F200" s="26"/>
      <c r="G200" s="26"/>
      <c r="H200" s="24"/>
      <c r="I200" s="24"/>
      <c r="J200" s="24"/>
      <c r="K200" s="24"/>
      <c r="L200" s="24"/>
      <c r="M200" s="24"/>
    </row>
    <row r="201" spans="1:13" s="6" customFormat="1" ht="15.75" customHeight="1" x14ac:dyDescent="0.2">
      <c r="A201" s="82"/>
      <c r="B201" s="82"/>
      <c r="C201" s="66">
        <f>SUM(C199:C200)</f>
        <v>20000</v>
      </c>
      <c r="D201" s="66">
        <f t="shared" ref="D201" si="378">SUM(D199:D200)</f>
        <v>0</v>
      </c>
      <c r="E201" s="66">
        <f t="shared" ref="E201" si="379">SUM(E199:E200)</f>
        <v>0</v>
      </c>
      <c r="F201" s="66">
        <f t="shared" ref="F201" si="380">SUM(F199:F200)</f>
        <v>0</v>
      </c>
      <c r="G201" s="66">
        <f t="shared" ref="G201" si="381">SUM(G199:G200)</f>
        <v>20000</v>
      </c>
      <c r="H201" s="66">
        <f t="shared" ref="H201" si="382">SUM(H199:H200)</f>
        <v>0</v>
      </c>
      <c r="I201" s="66">
        <f t="shared" ref="I201" si="383">SUM(I199:I200)</f>
        <v>0</v>
      </c>
      <c r="J201" s="66">
        <f t="shared" ref="J201" si="384">SUM(J199:J200)</f>
        <v>0</v>
      </c>
      <c r="K201" s="66">
        <f t="shared" ref="K201" si="385">SUM(K199:K200)</f>
        <v>0</v>
      </c>
      <c r="L201" s="66">
        <f t="shared" ref="L201" si="386">SUM(L199:L200)</f>
        <v>0</v>
      </c>
      <c r="M201" s="66">
        <f t="shared" ref="M201" si="387">SUM(M199:M200)</f>
        <v>0</v>
      </c>
    </row>
    <row r="202" spans="1:13" s="6" customFormat="1" ht="17.25" customHeight="1" x14ac:dyDescent="0.2">
      <c r="A202" s="85"/>
      <c r="B202" s="91" t="s">
        <v>200</v>
      </c>
      <c r="C202" s="24">
        <f>SUM(D202,G202,H202:M202)</f>
        <v>34150</v>
      </c>
      <c r="D202" s="24">
        <f>SUM(E202:F202)</f>
        <v>0</v>
      </c>
      <c r="E202" s="30"/>
      <c r="F202" s="30"/>
      <c r="G202" s="26">
        <v>34150</v>
      </c>
      <c r="H202" s="30"/>
      <c r="I202" s="30"/>
      <c r="J202" s="26"/>
      <c r="K202" s="30"/>
      <c r="L202" s="30"/>
      <c r="M202" s="30"/>
    </row>
    <row r="203" spans="1:13" s="6" customFormat="1" ht="15.75" customHeight="1" x14ac:dyDescent="0.2">
      <c r="A203" s="42"/>
      <c r="B203" s="42"/>
      <c r="C203" s="24">
        <f>D203+G203+H203+I203+J203+K203+L203+M203</f>
        <v>0</v>
      </c>
      <c r="D203" s="24">
        <f>SUM(E203,F203)</f>
        <v>0</v>
      </c>
      <c r="E203" s="25"/>
      <c r="F203" s="26"/>
      <c r="G203" s="26"/>
      <c r="H203" s="24"/>
      <c r="I203" s="24"/>
      <c r="J203" s="24"/>
      <c r="K203" s="24"/>
      <c r="L203" s="24"/>
      <c r="M203" s="24"/>
    </row>
    <row r="204" spans="1:13" s="6" customFormat="1" ht="15.75" customHeight="1" x14ac:dyDescent="0.2">
      <c r="A204" s="82"/>
      <c r="B204" s="82"/>
      <c r="C204" s="66">
        <f>SUM(C202:C203)</f>
        <v>34150</v>
      </c>
      <c r="D204" s="66">
        <f t="shared" ref="D204" si="388">SUM(D202:D203)</f>
        <v>0</v>
      </c>
      <c r="E204" s="66">
        <f t="shared" ref="E204" si="389">SUM(E202:E203)</f>
        <v>0</v>
      </c>
      <c r="F204" s="66">
        <f t="shared" ref="F204" si="390">SUM(F202:F203)</f>
        <v>0</v>
      </c>
      <c r="G204" s="66">
        <f t="shared" ref="G204" si="391">SUM(G202:G203)</f>
        <v>34150</v>
      </c>
      <c r="H204" s="66">
        <f t="shared" ref="H204" si="392">SUM(H202:H203)</f>
        <v>0</v>
      </c>
      <c r="I204" s="66">
        <f t="shared" ref="I204" si="393">SUM(I202:I203)</f>
        <v>0</v>
      </c>
      <c r="J204" s="66">
        <f t="shared" ref="J204" si="394">SUM(J202:J203)</f>
        <v>0</v>
      </c>
      <c r="K204" s="66">
        <f t="shared" ref="K204" si="395">SUM(K202:K203)</f>
        <v>0</v>
      </c>
      <c r="L204" s="66">
        <f t="shared" ref="L204" si="396">SUM(L202:L203)</f>
        <v>0</v>
      </c>
      <c r="M204" s="66">
        <f t="shared" ref="M204" si="397">SUM(M202:M203)</f>
        <v>0</v>
      </c>
    </row>
    <row r="205" spans="1:13" s="6" customFormat="1" ht="24" customHeight="1" x14ac:dyDescent="0.2">
      <c r="A205" s="85"/>
      <c r="B205" s="91" t="s">
        <v>172</v>
      </c>
      <c r="C205" s="24">
        <f>SUM(D205,G205,H205:M205)</f>
        <v>55000</v>
      </c>
      <c r="D205" s="24">
        <f>SUM(E205:F205)</f>
        <v>0</v>
      </c>
      <c r="E205" s="30"/>
      <c r="F205" s="30"/>
      <c r="G205" s="26">
        <v>55000</v>
      </c>
      <c r="H205" s="30"/>
      <c r="I205" s="30"/>
      <c r="J205" s="26"/>
      <c r="K205" s="30"/>
      <c r="L205" s="30"/>
      <c r="M205" s="30"/>
    </row>
    <row r="206" spans="1:13" s="6" customFormat="1" ht="15.75" customHeight="1" x14ac:dyDescent="0.2">
      <c r="A206" s="42"/>
      <c r="B206" s="42"/>
      <c r="C206" s="24">
        <f>D206+G206+H206+I206+J206+K206+L206+M206</f>
        <v>0</v>
      </c>
      <c r="D206" s="24">
        <f>SUM(E206,F206)</f>
        <v>0</v>
      </c>
      <c r="E206" s="25"/>
      <c r="F206" s="26"/>
      <c r="G206" s="26"/>
      <c r="H206" s="24"/>
      <c r="I206" s="24"/>
      <c r="J206" s="24"/>
      <c r="K206" s="24"/>
      <c r="L206" s="24"/>
      <c r="M206" s="24"/>
    </row>
    <row r="207" spans="1:13" s="6" customFormat="1" ht="15.75" customHeight="1" x14ac:dyDescent="0.2">
      <c r="A207" s="82"/>
      <c r="B207" s="82"/>
      <c r="C207" s="66">
        <f>SUM(C205:C206)</f>
        <v>55000</v>
      </c>
      <c r="D207" s="66">
        <f t="shared" ref="D207" si="398">SUM(D205:D206)</f>
        <v>0</v>
      </c>
      <c r="E207" s="66">
        <f t="shared" ref="E207" si="399">SUM(E205:E206)</f>
        <v>0</v>
      </c>
      <c r="F207" s="66">
        <f t="shared" ref="F207" si="400">SUM(F205:F206)</f>
        <v>0</v>
      </c>
      <c r="G207" s="66">
        <f t="shared" ref="G207" si="401">SUM(G205:G206)</f>
        <v>55000</v>
      </c>
      <c r="H207" s="66">
        <f t="shared" ref="H207" si="402">SUM(H205:H206)</f>
        <v>0</v>
      </c>
      <c r="I207" s="66">
        <f t="shared" ref="I207" si="403">SUM(I205:I206)</f>
        <v>0</v>
      </c>
      <c r="J207" s="66">
        <f t="shared" ref="J207" si="404">SUM(J205:J206)</f>
        <v>0</v>
      </c>
      <c r="K207" s="66">
        <f t="shared" ref="K207" si="405">SUM(K205:K206)</f>
        <v>0</v>
      </c>
      <c r="L207" s="66">
        <f t="shared" ref="L207" si="406">SUM(L205:L206)</f>
        <v>0</v>
      </c>
      <c r="M207" s="66">
        <f t="shared" ref="M207" si="407">SUM(M205:M206)</f>
        <v>0</v>
      </c>
    </row>
    <row r="208" spans="1:13" s="6" customFormat="1" ht="24" customHeight="1" x14ac:dyDescent="0.2">
      <c r="A208" s="85"/>
      <c r="B208" s="91" t="s">
        <v>261</v>
      </c>
      <c r="C208" s="24">
        <f>SUM(D208,G208,H208:M208)</f>
        <v>83500</v>
      </c>
      <c r="D208" s="24">
        <f>SUM(E208:F208)</f>
        <v>0</v>
      </c>
      <c r="E208" s="30"/>
      <c r="F208" s="30"/>
      <c r="G208" s="26"/>
      <c r="H208" s="30"/>
      <c r="I208" s="30"/>
      <c r="J208" s="26">
        <v>83500</v>
      </c>
      <c r="K208" s="30"/>
      <c r="L208" s="30"/>
      <c r="M208" s="30"/>
    </row>
    <row r="209" spans="1:13" s="6" customFormat="1" ht="15.75" customHeight="1" x14ac:dyDescent="0.2">
      <c r="A209" s="42"/>
      <c r="B209" s="42"/>
      <c r="C209" s="24">
        <f>D209+G209+H209+I209+J209+K209+L209+M209</f>
        <v>0</v>
      </c>
      <c r="D209" s="24">
        <f>SUM(E209,F209)</f>
        <v>0</v>
      </c>
      <c r="E209" s="25"/>
      <c r="F209" s="26"/>
      <c r="G209" s="26"/>
      <c r="H209" s="24"/>
      <c r="I209" s="24"/>
      <c r="J209" s="24"/>
      <c r="K209" s="24"/>
      <c r="L209" s="24"/>
      <c r="M209" s="24"/>
    </row>
    <row r="210" spans="1:13" s="6" customFormat="1" ht="15.75" customHeight="1" x14ac:dyDescent="0.2">
      <c r="A210" s="82"/>
      <c r="B210" s="82"/>
      <c r="C210" s="66">
        <f>SUM(C208:C209)</f>
        <v>83500</v>
      </c>
      <c r="D210" s="66">
        <f t="shared" ref="D210:M210" si="408">SUM(D208:D209)</f>
        <v>0</v>
      </c>
      <c r="E210" s="66">
        <f t="shared" si="408"/>
        <v>0</v>
      </c>
      <c r="F210" s="66">
        <f t="shared" si="408"/>
        <v>0</v>
      </c>
      <c r="G210" s="66">
        <f t="shared" si="408"/>
        <v>0</v>
      </c>
      <c r="H210" s="66">
        <f t="shared" si="408"/>
        <v>0</v>
      </c>
      <c r="I210" s="66">
        <f t="shared" si="408"/>
        <v>0</v>
      </c>
      <c r="J210" s="66">
        <f t="shared" si="408"/>
        <v>83500</v>
      </c>
      <c r="K210" s="66">
        <f t="shared" si="408"/>
        <v>0</v>
      </c>
      <c r="L210" s="66">
        <f t="shared" si="408"/>
        <v>0</v>
      </c>
      <c r="M210" s="66">
        <f t="shared" si="408"/>
        <v>0</v>
      </c>
    </row>
    <row r="211" spans="1:13" s="6" customFormat="1" ht="24" customHeight="1" x14ac:dyDescent="0.2">
      <c r="A211" s="85"/>
      <c r="B211" s="91" t="s">
        <v>262</v>
      </c>
      <c r="C211" s="24">
        <f>SUM(D211,G211,H211:M211)</f>
        <v>30000</v>
      </c>
      <c r="D211" s="24">
        <f>SUM(E211:F211)</f>
        <v>0</v>
      </c>
      <c r="E211" s="30"/>
      <c r="F211" s="30"/>
      <c r="G211" s="26"/>
      <c r="H211" s="30"/>
      <c r="I211" s="30"/>
      <c r="J211" s="26">
        <v>30000</v>
      </c>
      <c r="K211" s="30"/>
      <c r="L211" s="30"/>
      <c r="M211" s="30"/>
    </row>
    <row r="212" spans="1:13" s="6" customFormat="1" ht="15.75" customHeight="1" x14ac:dyDescent="0.2">
      <c r="A212" s="42"/>
      <c r="B212" s="42"/>
      <c r="C212" s="24">
        <f>D212+G212+H212+I212+J212+K212+L212+M212</f>
        <v>0</v>
      </c>
      <c r="D212" s="24">
        <f>SUM(E212,F212)</f>
        <v>0</v>
      </c>
      <c r="E212" s="25"/>
      <c r="F212" s="26"/>
      <c r="G212" s="26"/>
      <c r="H212" s="24"/>
      <c r="I212" s="24"/>
      <c r="J212" s="24"/>
      <c r="K212" s="24"/>
      <c r="L212" s="24"/>
      <c r="M212" s="24"/>
    </row>
    <row r="213" spans="1:13" s="6" customFormat="1" ht="15.75" customHeight="1" x14ac:dyDescent="0.2">
      <c r="A213" s="82"/>
      <c r="B213" s="82"/>
      <c r="C213" s="66">
        <f>SUM(C211:C212)</f>
        <v>30000</v>
      </c>
      <c r="D213" s="66">
        <f t="shared" ref="D213:M213" si="409">SUM(D211:D212)</f>
        <v>0</v>
      </c>
      <c r="E213" s="66">
        <f t="shared" si="409"/>
        <v>0</v>
      </c>
      <c r="F213" s="66">
        <f t="shared" si="409"/>
        <v>0</v>
      </c>
      <c r="G213" s="66">
        <f t="shared" si="409"/>
        <v>0</v>
      </c>
      <c r="H213" s="66">
        <f t="shared" si="409"/>
        <v>0</v>
      </c>
      <c r="I213" s="66">
        <f t="shared" si="409"/>
        <v>0</v>
      </c>
      <c r="J213" s="66">
        <f t="shared" si="409"/>
        <v>30000</v>
      </c>
      <c r="K213" s="66">
        <f t="shared" si="409"/>
        <v>0</v>
      </c>
      <c r="L213" s="66">
        <f t="shared" si="409"/>
        <v>0</v>
      </c>
      <c r="M213" s="66">
        <f t="shared" si="409"/>
        <v>0</v>
      </c>
    </row>
    <row r="214" spans="1:13" s="6" customFormat="1" ht="15.75" customHeight="1" x14ac:dyDescent="0.2">
      <c r="A214" s="86" t="s">
        <v>111</v>
      </c>
      <c r="B214" s="86" t="s">
        <v>106</v>
      </c>
      <c r="C214" s="36">
        <f>SUM(C211,C208,C205,C202,C199,C196,C186)</f>
        <v>366426</v>
      </c>
      <c r="D214" s="36">
        <f t="shared" ref="D214:M214" si="410">SUM(D211,D208,D205,D202,D199,D196,D186)</f>
        <v>0</v>
      </c>
      <c r="E214" s="36">
        <f t="shared" si="410"/>
        <v>0</v>
      </c>
      <c r="F214" s="36">
        <f t="shared" si="410"/>
        <v>0</v>
      </c>
      <c r="G214" s="36">
        <f t="shared" si="410"/>
        <v>252926</v>
      </c>
      <c r="H214" s="36">
        <f t="shared" si="410"/>
        <v>0</v>
      </c>
      <c r="I214" s="36">
        <f t="shared" si="410"/>
        <v>0</v>
      </c>
      <c r="J214" s="36">
        <f t="shared" si="410"/>
        <v>113500</v>
      </c>
      <c r="K214" s="36">
        <f t="shared" si="410"/>
        <v>0</v>
      </c>
      <c r="L214" s="36">
        <f t="shared" si="410"/>
        <v>0</v>
      </c>
      <c r="M214" s="36">
        <f t="shared" si="410"/>
        <v>0</v>
      </c>
    </row>
    <row r="215" spans="1:13" s="6" customFormat="1" ht="15.75" customHeight="1" x14ac:dyDescent="0.2">
      <c r="A215" s="42"/>
      <c r="B215" s="106" t="s">
        <v>236</v>
      </c>
      <c r="C215" s="24">
        <f>D215+G215+H215+I215+J215+K215+L215+M215</f>
        <v>0</v>
      </c>
      <c r="D215" s="24">
        <f>SUM(E215,F215)</f>
        <v>0</v>
      </c>
      <c r="E215" s="25">
        <f>SUM(E187,E200,E206,E203,E197,E209,E212)</f>
        <v>0</v>
      </c>
      <c r="F215" s="25">
        <f t="shared" ref="F215:M215" si="411">SUM(F187,F200,F206,F203,F197,F209,F212)</f>
        <v>0</v>
      </c>
      <c r="G215" s="25">
        <f t="shared" si="411"/>
        <v>-6657</v>
      </c>
      <c r="H215" s="25">
        <f t="shared" si="411"/>
        <v>0</v>
      </c>
      <c r="I215" s="25">
        <f t="shared" si="411"/>
        <v>0</v>
      </c>
      <c r="J215" s="25">
        <f t="shared" si="411"/>
        <v>6657</v>
      </c>
      <c r="K215" s="25">
        <f t="shared" si="411"/>
        <v>0</v>
      </c>
      <c r="L215" s="25">
        <f t="shared" si="411"/>
        <v>0</v>
      </c>
      <c r="M215" s="25">
        <f t="shared" si="411"/>
        <v>0</v>
      </c>
    </row>
    <row r="216" spans="1:13" s="6" customFormat="1" ht="15.75" customHeight="1" x14ac:dyDescent="0.2">
      <c r="A216" s="82"/>
      <c r="B216" s="82"/>
      <c r="C216" s="66">
        <f>SUM(C214,C215)</f>
        <v>366426</v>
      </c>
      <c r="D216" s="66">
        <f t="shared" ref="D216:M216" si="412">SUM(D214,D215)</f>
        <v>0</v>
      </c>
      <c r="E216" s="66">
        <f t="shared" si="412"/>
        <v>0</v>
      </c>
      <c r="F216" s="66">
        <f t="shared" si="412"/>
        <v>0</v>
      </c>
      <c r="G216" s="66">
        <f t="shared" si="412"/>
        <v>246269</v>
      </c>
      <c r="H216" s="66">
        <f t="shared" si="412"/>
        <v>0</v>
      </c>
      <c r="I216" s="66">
        <f t="shared" si="412"/>
        <v>0</v>
      </c>
      <c r="J216" s="66">
        <f t="shared" si="412"/>
        <v>120157</v>
      </c>
      <c r="K216" s="66">
        <f t="shared" si="412"/>
        <v>0</v>
      </c>
      <c r="L216" s="66">
        <f t="shared" si="412"/>
        <v>0</v>
      </c>
      <c r="M216" s="66">
        <f t="shared" si="412"/>
        <v>0</v>
      </c>
    </row>
    <row r="217" spans="1:13" s="6" customFormat="1" ht="36.75" customHeight="1" x14ac:dyDescent="0.2">
      <c r="A217" s="84" t="s">
        <v>96</v>
      </c>
      <c r="B217" s="84" t="s">
        <v>97</v>
      </c>
      <c r="C217" s="29">
        <f>SUM(C220,C223,C226,C229,C232,C235,C238,C241,C244,C247,C250,C253,C256,C259,C262,C265,C268,C271,C274,C277,C280,C283,C286)</f>
        <v>1338858</v>
      </c>
      <c r="D217" s="29">
        <f>SUM(D220,D223,D226,D229,D232,D235,D238,D241,D244,D247,D250,D253,D256,D259,D262,D265,D268,D271,D274,D277,D280,D283,D286)</f>
        <v>413480</v>
      </c>
      <c r="E217" s="29">
        <f>SUM(E220,E223,E226,E229,E232,E235,E238,E241,E244,E247,E250,E253,E256,E259,E262,E265,E268,E271,E274,E277,E280,E283,E286)</f>
        <v>334608</v>
      </c>
      <c r="F217" s="29">
        <f t="shared" ref="F217:M217" si="413">SUM(F220,F223,F226,F229,F232,F235,F238,F241,F244,F247,F250,F253,F256,F259,F262,F265,F268,F271,F274,F277,F280,F283,F286)</f>
        <v>78872</v>
      </c>
      <c r="G217" s="29">
        <f t="shared" si="413"/>
        <v>869978</v>
      </c>
      <c r="H217" s="29">
        <f t="shared" si="413"/>
        <v>0</v>
      </c>
      <c r="I217" s="29">
        <f t="shared" si="413"/>
        <v>0</v>
      </c>
      <c r="J217" s="29">
        <f t="shared" si="413"/>
        <v>55400</v>
      </c>
      <c r="K217" s="29">
        <f t="shared" si="413"/>
        <v>0</v>
      </c>
      <c r="L217" s="29">
        <f t="shared" si="413"/>
        <v>0</v>
      </c>
      <c r="M217" s="29">
        <f t="shared" si="413"/>
        <v>0</v>
      </c>
    </row>
    <row r="218" spans="1:13" s="6" customFormat="1" ht="15.75" customHeight="1" x14ac:dyDescent="0.2">
      <c r="A218" s="42"/>
      <c r="B218" s="42"/>
      <c r="C218" s="24">
        <f>D218+G218+H218+I218+J218+K218+L218+M218</f>
        <v>9903</v>
      </c>
      <c r="D218" s="24">
        <f>SUM(E218,F218)</f>
        <v>2017</v>
      </c>
      <c r="E218" s="25">
        <f>SUM(E221,E224,E227,E230,E233,E236,E239,E242,E245,E248,E251,E254,E257,E260,E263,E266,E269,E272,E275,E278,E281,E284,E287,)</f>
        <v>1632</v>
      </c>
      <c r="F218" s="25">
        <f t="shared" ref="F218:M218" si="414">SUM(F221,F224,F227,F230,F233,F236,F239,F242,F245,F248,F251,F254,F257,F260,F263,F266,F269,F272,F275,F278,F281,F284,F287,)</f>
        <v>385</v>
      </c>
      <c r="G218" s="25">
        <f t="shared" si="414"/>
        <v>-32804</v>
      </c>
      <c r="H218" s="25">
        <f t="shared" si="414"/>
        <v>0</v>
      </c>
      <c r="I218" s="25">
        <f t="shared" si="414"/>
        <v>0</v>
      </c>
      <c r="J218" s="25">
        <f t="shared" si="414"/>
        <v>40690</v>
      </c>
      <c r="K218" s="25">
        <f t="shared" si="414"/>
        <v>0</v>
      </c>
      <c r="L218" s="25">
        <f t="shared" si="414"/>
        <v>0</v>
      </c>
      <c r="M218" s="25">
        <f t="shared" si="414"/>
        <v>0</v>
      </c>
    </row>
    <row r="219" spans="1:13" s="6" customFormat="1" ht="15.75" customHeight="1" x14ac:dyDescent="0.2">
      <c r="A219" s="82"/>
      <c r="B219" s="82"/>
      <c r="C219" s="66">
        <f>SUM(C217,C218)</f>
        <v>1348761</v>
      </c>
      <c r="D219" s="66">
        <f t="shared" ref="D219:M219" si="415">SUM(D217,D218)</f>
        <v>415497</v>
      </c>
      <c r="E219" s="66">
        <f t="shared" si="415"/>
        <v>336240</v>
      </c>
      <c r="F219" s="66">
        <f t="shared" si="415"/>
        <v>79257</v>
      </c>
      <c r="G219" s="66">
        <f t="shared" si="415"/>
        <v>837174</v>
      </c>
      <c r="H219" s="66">
        <f t="shared" si="415"/>
        <v>0</v>
      </c>
      <c r="I219" s="66">
        <f t="shared" si="415"/>
        <v>0</v>
      </c>
      <c r="J219" s="66">
        <f t="shared" si="415"/>
        <v>96090</v>
      </c>
      <c r="K219" s="66">
        <f t="shared" si="415"/>
        <v>0</v>
      </c>
      <c r="L219" s="66">
        <f t="shared" si="415"/>
        <v>0</v>
      </c>
      <c r="M219" s="66">
        <f t="shared" si="415"/>
        <v>0</v>
      </c>
    </row>
    <row r="220" spans="1:13" s="6" customFormat="1" ht="15.75" customHeight="1" x14ac:dyDescent="0.2">
      <c r="A220" s="42"/>
      <c r="B220" s="42" t="s">
        <v>40</v>
      </c>
      <c r="C220" s="24">
        <f>SUM(D220,G220,H220:M220)</f>
        <v>29950</v>
      </c>
      <c r="D220" s="24">
        <f t="shared" ref="D220:D247" si="416">SUM(E220:F220)</f>
        <v>0</v>
      </c>
      <c r="E220" s="27"/>
      <c r="F220" s="24"/>
      <c r="G220" s="24">
        <v>21650</v>
      </c>
      <c r="H220" s="24"/>
      <c r="I220" s="24"/>
      <c r="J220" s="24">
        <v>8300</v>
      </c>
      <c r="K220" s="37"/>
      <c r="L220" s="37"/>
      <c r="M220" s="30"/>
    </row>
    <row r="221" spans="1:13" s="6" customFormat="1" ht="15.75" customHeight="1" x14ac:dyDescent="0.2">
      <c r="A221" s="42"/>
      <c r="B221" s="42"/>
      <c r="C221" s="24">
        <f>D221+G221+H221+I221+J221+K221+L221+M221</f>
        <v>0</v>
      </c>
      <c r="D221" s="24">
        <f>SUM(E221,F221)</f>
        <v>0</v>
      </c>
      <c r="E221" s="25"/>
      <c r="F221" s="26"/>
      <c r="G221" s="26"/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2"/>
      <c r="B222" s="82"/>
      <c r="C222" s="65">
        <f>SUM(C220:C221)</f>
        <v>29950</v>
      </c>
      <c r="D222" s="65">
        <f t="shared" ref="D222" si="417">SUM(D220:D221)</f>
        <v>0</v>
      </c>
      <c r="E222" s="65">
        <f t="shared" ref="E222" si="418">SUM(E220:E221)</f>
        <v>0</v>
      </c>
      <c r="F222" s="65">
        <f t="shared" ref="F222" si="419">SUM(F220:F221)</f>
        <v>0</v>
      </c>
      <c r="G222" s="65">
        <f t="shared" ref="G222" si="420">SUM(G220:G221)</f>
        <v>21650</v>
      </c>
      <c r="H222" s="65">
        <f t="shared" ref="H222" si="421">SUM(H220:H221)</f>
        <v>0</v>
      </c>
      <c r="I222" s="65">
        <f t="shared" ref="I222" si="422">SUM(I220:I221)</f>
        <v>0</v>
      </c>
      <c r="J222" s="65">
        <f t="shared" ref="J222" si="423">SUM(J220:J221)</f>
        <v>8300</v>
      </c>
      <c r="K222" s="65">
        <f t="shared" ref="K222" si="424">SUM(K220:K221)</f>
        <v>0</v>
      </c>
      <c r="L222" s="65">
        <f t="shared" ref="L222" si="425">SUM(L220:L221)</f>
        <v>0</v>
      </c>
      <c r="M222" s="65">
        <f t="shared" ref="M222" si="426">SUM(M220:M221)</f>
        <v>0</v>
      </c>
    </row>
    <row r="223" spans="1:13" s="6" customFormat="1" ht="15.75" customHeight="1" x14ac:dyDescent="0.2">
      <c r="A223" s="42"/>
      <c r="B223" s="42" t="s">
        <v>86</v>
      </c>
      <c r="C223" s="24">
        <f t="shared" ref="C223:C247" si="427">SUM(D223,G223,H223:M223)</f>
        <v>15010</v>
      </c>
      <c r="D223" s="24">
        <f t="shared" si="416"/>
        <v>0</v>
      </c>
      <c r="E223" s="27"/>
      <c r="F223" s="24"/>
      <c r="G223" s="24">
        <v>15010</v>
      </c>
      <c r="H223" s="24"/>
      <c r="I223" s="24"/>
      <c r="J223" s="24">
        <v>0</v>
      </c>
      <c r="K223" s="37"/>
      <c r="L223" s="37"/>
      <c r="M223" s="30"/>
    </row>
    <row r="224" spans="1:13" s="6" customFormat="1" ht="15.75" customHeight="1" x14ac:dyDescent="0.2">
      <c r="A224" s="42"/>
      <c r="B224" s="42"/>
      <c r="C224" s="24">
        <f>D224+G224+H224+I224+J224+K224+L224+M224</f>
        <v>0</v>
      </c>
      <c r="D224" s="24">
        <f>SUM(E224,F224)</f>
        <v>0</v>
      </c>
      <c r="E224" s="25"/>
      <c r="F224" s="26"/>
      <c r="G224" s="26"/>
      <c r="H224" s="24"/>
      <c r="I224" s="24"/>
      <c r="J224" s="24"/>
      <c r="K224" s="24"/>
      <c r="L224" s="24"/>
      <c r="M224" s="24"/>
    </row>
    <row r="225" spans="1:13" s="6" customFormat="1" ht="15.75" customHeight="1" x14ac:dyDescent="0.2">
      <c r="A225" s="82"/>
      <c r="B225" s="82"/>
      <c r="C225" s="65">
        <f>SUM(C223:C224)</f>
        <v>15010</v>
      </c>
      <c r="D225" s="65">
        <f t="shared" ref="D225" si="428">SUM(D223:D224)</f>
        <v>0</v>
      </c>
      <c r="E225" s="65">
        <f t="shared" ref="E225" si="429">SUM(E223:E224)</f>
        <v>0</v>
      </c>
      <c r="F225" s="65">
        <f t="shared" ref="F225" si="430">SUM(F223:F224)</f>
        <v>0</v>
      </c>
      <c r="G225" s="65">
        <f t="shared" ref="G225" si="431">SUM(G223:G224)</f>
        <v>15010</v>
      </c>
      <c r="H225" s="65">
        <f t="shared" ref="H225" si="432">SUM(H223:H224)</f>
        <v>0</v>
      </c>
      <c r="I225" s="65">
        <f t="shared" ref="I225" si="433">SUM(I223:I224)</f>
        <v>0</v>
      </c>
      <c r="J225" s="65">
        <f t="shared" ref="J225" si="434">SUM(J223:J224)</f>
        <v>0</v>
      </c>
      <c r="K225" s="65">
        <f t="shared" ref="K225" si="435">SUM(K223:K224)</f>
        <v>0</v>
      </c>
      <c r="L225" s="65">
        <f t="shared" ref="L225" si="436">SUM(L223:L224)</f>
        <v>0</v>
      </c>
      <c r="M225" s="65">
        <f t="shared" ref="M225" si="437">SUM(M223:M224)</f>
        <v>0</v>
      </c>
    </row>
    <row r="226" spans="1:13" s="6" customFormat="1" ht="15.75" customHeight="1" x14ac:dyDescent="0.2">
      <c r="A226" s="42"/>
      <c r="B226" s="42" t="s">
        <v>83</v>
      </c>
      <c r="C226" s="24">
        <f t="shared" si="427"/>
        <v>39385</v>
      </c>
      <c r="D226" s="24">
        <f t="shared" si="416"/>
        <v>0</v>
      </c>
      <c r="E226" s="27"/>
      <c r="F226" s="24"/>
      <c r="G226" s="24">
        <v>29885</v>
      </c>
      <c r="H226" s="24"/>
      <c r="I226" s="24"/>
      <c r="J226" s="24">
        <v>9500</v>
      </c>
      <c r="K226" s="37"/>
      <c r="L226" s="37"/>
      <c r="M226" s="30"/>
    </row>
    <row r="227" spans="1:13" s="6" customFormat="1" ht="15.75" customHeight="1" x14ac:dyDescent="0.2">
      <c r="A227" s="42"/>
      <c r="B227" s="42"/>
      <c r="C227" s="24">
        <f>D227+G227+H227+I227+J227+K227+L227+M227</f>
        <v>0</v>
      </c>
      <c r="D227" s="24">
        <f>SUM(E227,F227)</f>
        <v>0</v>
      </c>
      <c r="E227" s="25"/>
      <c r="F227" s="26"/>
      <c r="G227" s="26">
        <v>-10715</v>
      </c>
      <c r="H227" s="24"/>
      <c r="I227" s="24"/>
      <c r="J227" s="24">
        <v>10715</v>
      </c>
      <c r="K227" s="24"/>
      <c r="L227" s="24"/>
      <c r="M227" s="24"/>
    </row>
    <row r="228" spans="1:13" s="6" customFormat="1" ht="15.75" customHeight="1" x14ac:dyDescent="0.2">
      <c r="A228" s="82"/>
      <c r="B228" s="82"/>
      <c r="C228" s="65">
        <f>SUM(C226:C227)</f>
        <v>39385</v>
      </c>
      <c r="D228" s="65">
        <f t="shared" ref="D228" si="438">SUM(D226:D227)</f>
        <v>0</v>
      </c>
      <c r="E228" s="65">
        <f t="shared" ref="E228" si="439">SUM(E226:E227)</f>
        <v>0</v>
      </c>
      <c r="F228" s="65">
        <f t="shared" ref="F228" si="440">SUM(F226:F227)</f>
        <v>0</v>
      </c>
      <c r="G228" s="65">
        <f t="shared" ref="G228" si="441">SUM(G226:G227)</f>
        <v>19170</v>
      </c>
      <c r="H228" s="65">
        <f t="shared" ref="H228" si="442">SUM(H226:H227)</f>
        <v>0</v>
      </c>
      <c r="I228" s="65">
        <f t="shared" ref="I228" si="443">SUM(I226:I227)</f>
        <v>0</v>
      </c>
      <c r="J228" s="65">
        <f t="shared" ref="J228" si="444">SUM(J226:J227)</f>
        <v>20215</v>
      </c>
      <c r="K228" s="65">
        <f t="shared" ref="K228" si="445">SUM(K226:K227)</f>
        <v>0</v>
      </c>
      <c r="L228" s="65">
        <f t="shared" ref="L228" si="446">SUM(L226:L227)</f>
        <v>0</v>
      </c>
      <c r="M228" s="65">
        <f t="shared" ref="M228" si="447">SUM(M226:M227)</f>
        <v>0</v>
      </c>
    </row>
    <row r="229" spans="1:13" s="6" customFormat="1" ht="15.75" customHeight="1" x14ac:dyDescent="0.2">
      <c r="A229" s="42"/>
      <c r="B229" s="42" t="s">
        <v>82</v>
      </c>
      <c r="C229" s="24">
        <f t="shared" si="427"/>
        <v>10320</v>
      </c>
      <c r="D229" s="24">
        <f t="shared" si="416"/>
        <v>0</v>
      </c>
      <c r="E229" s="27"/>
      <c r="F229" s="24"/>
      <c r="G229" s="26">
        <v>8770</v>
      </c>
      <c r="H229" s="24"/>
      <c r="I229" s="24"/>
      <c r="J229" s="24">
        <v>1550</v>
      </c>
      <c r="K229" s="37"/>
      <c r="L229" s="37"/>
      <c r="M229" s="30"/>
    </row>
    <row r="230" spans="1:13" s="6" customFormat="1" ht="15.75" customHeight="1" x14ac:dyDescent="0.2">
      <c r="A230" s="42"/>
      <c r="B230" s="42"/>
      <c r="C230" s="24">
        <f>D230+G230+H230+I230+J230+K230+L230+M230</f>
        <v>1469</v>
      </c>
      <c r="D230" s="24">
        <f>SUM(E230,F230)</f>
        <v>0</v>
      </c>
      <c r="E230" s="25"/>
      <c r="F230" s="26"/>
      <c r="G230" s="26"/>
      <c r="H230" s="24"/>
      <c r="I230" s="24"/>
      <c r="J230" s="24">
        <v>1469</v>
      </c>
      <c r="K230" s="24"/>
      <c r="L230" s="24"/>
      <c r="M230" s="24"/>
    </row>
    <row r="231" spans="1:13" s="6" customFormat="1" ht="15.75" customHeight="1" x14ac:dyDescent="0.2">
      <c r="A231" s="82"/>
      <c r="B231" s="82"/>
      <c r="C231" s="65">
        <f>SUM(C229:C230)</f>
        <v>11789</v>
      </c>
      <c r="D231" s="65">
        <f t="shared" ref="D231" si="448">SUM(D229:D230)</f>
        <v>0</v>
      </c>
      <c r="E231" s="65">
        <f t="shared" ref="E231" si="449">SUM(E229:E230)</f>
        <v>0</v>
      </c>
      <c r="F231" s="65">
        <f t="shared" ref="F231" si="450">SUM(F229:F230)</f>
        <v>0</v>
      </c>
      <c r="G231" s="65">
        <f t="shared" ref="G231" si="451">SUM(G229:G230)</f>
        <v>8770</v>
      </c>
      <c r="H231" s="65">
        <f t="shared" ref="H231" si="452">SUM(H229:H230)</f>
        <v>0</v>
      </c>
      <c r="I231" s="65">
        <f t="shared" ref="I231" si="453">SUM(I229:I230)</f>
        <v>0</v>
      </c>
      <c r="J231" s="65">
        <f t="shared" ref="J231" si="454">SUM(J229:J230)</f>
        <v>3019</v>
      </c>
      <c r="K231" s="65">
        <f t="shared" ref="K231" si="455">SUM(K229:K230)</f>
        <v>0</v>
      </c>
      <c r="L231" s="65">
        <f t="shared" ref="L231" si="456">SUM(L229:L230)</f>
        <v>0</v>
      </c>
      <c r="M231" s="65">
        <f t="shared" ref="M231" si="457">SUM(M229:M230)</f>
        <v>0</v>
      </c>
    </row>
    <row r="232" spans="1:13" s="6" customFormat="1" ht="15.75" customHeight="1" x14ac:dyDescent="0.2">
      <c r="A232" s="42"/>
      <c r="B232" s="42" t="s">
        <v>87</v>
      </c>
      <c r="C232" s="24">
        <f t="shared" si="427"/>
        <v>49502</v>
      </c>
      <c r="D232" s="24">
        <f t="shared" si="416"/>
        <v>0</v>
      </c>
      <c r="E232" s="27"/>
      <c r="F232" s="24"/>
      <c r="G232" s="24">
        <v>43452</v>
      </c>
      <c r="H232" s="24"/>
      <c r="I232" s="24"/>
      <c r="J232" s="24">
        <v>6050</v>
      </c>
      <c r="K232" s="37"/>
      <c r="L232" s="37"/>
      <c r="M232" s="30"/>
    </row>
    <row r="233" spans="1:13" s="6" customFormat="1" ht="15.75" customHeight="1" x14ac:dyDescent="0.2">
      <c r="A233" s="42"/>
      <c r="B233" s="42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2"/>
      <c r="B234" s="82"/>
      <c r="C234" s="65">
        <f>SUM(C232:C233)</f>
        <v>49502</v>
      </c>
      <c r="D234" s="65">
        <f t="shared" ref="D234" si="458">SUM(D232:D233)</f>
        <v>0</v>
      </c>
      <c r="E234" s="65">
        <f t="shared" ref="E234" si="459">SUM(E232:E233)</f>
        <v>0</v>
      </c>
      <c r="F234" s="65">
        <f t="shared" ref="F234" si="460">SUM(F232:F233)</f>
        <v>0</v>
      </c>
      <c r="G234" s="65">
        <f t="shared" ref="G234" si="461">SUM(G232:G233)</f>
        <v>43452</v>
      </c>
      <c r="H234" s="65">
        <f t="shared" ref="H234" si="462">SUM(H232:H233)</f>
        <v>0</v>
      </c>
      <c r="I234" s="65">
        <f t="shared" ref="I234" si="463">SUM(I232:I233)</f>
        <v>0</v>
      </c>
      <c r="J234" s="65">
        <f t="shared" ref="J234" si="464">SUM(J232:J233)</f>
        <v>6050</v>
      </c>
      <c r="K234" s="65">
        <f t="shared" ref="K234" si="465">SUM(K232:K233)</f>
        <v>0</v>
      </c>
      <c r="L234" s="65">
        <f t="shared" ref="L234" si="466">SUM(L232:L233)</f>
        <v>0</v>
      </c>
      <c r="M234" s="65">
        <f t="shared" ref="M234" si="467">SUM(M232:M233)</f>
        <v>0</v>
      </c>
    </row>
    <row r="235" spans="1:13" s="6" customFormat="1" ht="15.75" customHeight="1" x14ac:dyDescent="0.2">
      <c r="A235" s="85"/>
      <c r="B235" s="41" t="s">
        <v>88</v>
      </c>
      <c r="C235" s="24">
        <f t="shared" si="427"/>
        <v>36135</v>
      </c>
      <c r="D235" s="24">
        <f t="shared" si="416"/>
        <v>0</v>
      </c>
      <c r="E235" s="37"/>
      <c r="F235" s="37"/>
      <c r="G235" s="38">
        <v>35435</v>
      </c>
      <c r="H235" s="37"/>
      <c r="I235" s="37"/>
      <c r="J235" s="38">
        <v>700</v>
      </c>
      <c r="K235" s="37"/>
      <c r="L235" s="37"/>
      <c r="M235" s="30"/>
    </row>
    <row r="236" spans="1:13" s="6" customFormat="1" ht="15.75" customHeight="1" x14ac:dyDescent="0.2">
      <c r="A236" s="42"/>
      <c r="B236" s="42"/>
      <c r="C236" s="24">
        <f>D236+G236+H236+I236+J236+K236+L236+M236</f>
        <v>0</v>
      </c>
      <c r="D236" s="24">
        <f>SUM(E236,F236)</f>
        <v>0</v>
      </c>
      <c r="E236" s="25"/>
      <c r="F236" s="26"/>
      <c r="G236" s="26"/>
      <c r="H236" s="24"/>
      <c r="I236" s="24"/>
      <c r="J236" s="24"/>
      <c r="K236" s="24"/>
      <c r="L236" s="24"/>
      <c r="M236" s="24"/>
    </row>
    <row r="237" spans="1:13" s="6" customFormat="1" ht="15.75" customHeight="1" x14ac:dyDescent="0.2">
      <c r="A237" s="82"/>
      <c r="B237" s="82"/>
      <c r="C237" s="65">
        <f>SUM(C235:C236)</f>
        <v>36135</v>
      </c>
      <c r="D237" s="65">
        <f t="shared" ref="D237" si="468">SUM(D235:D236)</f>
        <v>0</v>
      </c>
      <c r="E237" s="65">
        <f t="shared" ref="E237" si="469">SUM(E235:E236)</f>
        <v>0</v>
      </c>
      <c r="F237" s="65">
        <f t="shared" ref="F237" si="470">SUM(F235:F236)</f>
        <v>0</v>
      </c>
      <c r="G237" s="65">
        <f t="shared" ref="G237" si="471">SUM(G235:G236)</f>
        <v>35435</v>
      </c>
      <c r="H237" s="65">
        <f t="shared" ref="H237" si="472">SUM(H235:H236)</f>
        <v>0</v>
      </c>
      <c r="I237" s="65">
        <f t="shared" ref="I237" si="473">SUM(I235:I236)</f>
        <v>0</v>
      </c>
      <c r="J237" s="65">
        <f t="shared" ref="J237" si="474">SUM(J235:J236)</f>
        <v>700</v>
      </c>
      <c r="K237" s="65">
        <f t="shared" ref="K237" si="475">SUM(K235:K236)</f>
        <v>0</v>
      </c>
      <c r="L237" s="65">
        <f t="shared" ref="L237" si="476">SUM(L235:L236)</f>
        <v>0</v>
      </c>
      <c r="M237" s="65">
        <f t="shared" ref="M237" si="477">SUM(M235:M236)</f>
        <v>0</v>
      </c>
    </row>
    <row r="238" spans="1:13" s="6" customFormat="1" ht="15.75" customHeight="1" x14ac:dyDescent="0.2">
      <c r="A238" s="85"/>
      <c r="B238" s="41" t="s">
        <v>118</v>
      </c>
      <c r="C238" s="24">
        <f t="shared" si="427"/>
        <v>26570</v>
      </c>
      <c r="D238" s="24">
        <f t="shared" si="416"/>
        <v>0</v>
      </c>
      <c r="E238" s="37"/>
      <c r="F238" s="37"/>
      <c r="G238" s="38">
        <v>17570</v>
      </c>
      <c r="H238" s="37"/>
      <c r="I238" s="37"/>
      <c r="J238" s="38">
        <v>9000</v>
      </c>
      <c r="K238" s="37"/>
      <c r="L238" s="37"/>
      <c r="M238" s="30"/>
    </row>
    <row r="239" spans="1:13" s="6" customFormat="1" ht="15.75" customHeight="1" x14ac:dyDescent="0.2">
      <c r="A239" s="42"/>
      <c r="B239" s="42"/>
      <c r="C239" s="24">
        <f>D239+G239+H239+I239+J239+K239+L239+M239</f>
        <v>1500</v>
      </c>
      <c r="D239" s="24">
        <f>SUM(E239,F239)</f>
        <v>0</v>
      </c>
      <c r="E239" s="25"/>
      <c r="F239" s="26"/>
      <c r="G239" s="26">
        <v>1000</v>
      </c>
      <c r="H239" s="24"/>
      <c r="I239" s="24"/>
      <c r="J239" s="24">
        <v>500</v>
      </c>
      <c r="K239" s="24"/>
      <c r="L239" s="24"/>
      <c r="M239" s="24"/>
    </row>
    <row r="240" spans="1:13" s="6" customFormat="1" ht="15.75" customHeight="1" x14ac:dyDescent="0.2">
      <c r="A240" s="82"/>
      <c r="B240" s="82"/>
      <c r="C240" s="65">
        <f>SUM(C238:C239)</f>
        <v>28070</v>
      </c>
      <c r="D240" s="65">
        <f t="shared" ref="D240" si="478">SUM(D238:D239)</f>
        <v>0</v>
      </c>
      <c r="E240" s="65">
        <f t="shared" ref="E240" si="479">SUM(E238:E239)</f>
        <v>0</v>
      </c>
      <c r="F240" s="65">
        <f t="shared" ref="F240" si="480">SUM(F238:F239)</f>
        <v>0</v>
      </c>
      <c r="G240" s="65">
        <f t="shared" ref="G240" si="481">SUM(G238:G239)</f>
        <v>18570</v>
      </c>
      <c r="H240" s="65">
        <f t="shared" ref="H240" si="482">SUM(H238:H239)</f>
        <v>0</v>
      </c>
      <c r="I240" s="65">
        <f t="shared" ref="I240" si="483">SUM(I238:I239)</f>
        <v>0</v>
      </c>
      <c r="J240" s="65">
        <f t="shared" ref="J240" si="484">SUM(J238:J239)</f>
        <v>9500</v>
      </c>
      <c r="K240" s="65">
        <f t="shared" ref="K240" si="485">SUM(K238:K239)</f>
        <v>0</v>
      </c>
      <c r="L240" s="65">
        <f t="shared" ref="L240" si="486">SUM(L238:L239)</f>
        <v>0</v>
      </c>
      <c r="M240" s="65">
        <f t="shared" ref="M240" si="487">SUM(M238:M239)</f>
        <v>0</v>
      </c>
    </row>
    <row r="241" spans="1:13" s="6" customFormat="1" ht="15.75" customHeight="1" x14ac:dyDescent="0.2">
      <c r="A241" s="85"/>
      <c r="B241" s="41" t="s">
        <v>119</v>
      </c>
      <c r="C241" s="24">
        <f t="shared" si="427"/>
        <v>44250</v>
      </c>
      <c r="D241" s="24">
        <f t="shared" si="416"/>
        <v>0</v>
      </c>
      <c r="E241" s="37"/>
      <c r="F241" s="37"/>
      <c r="G241" s="38">
        <v>34250</v>
      </c>
      <c r="H241" s="37"/>
      <c r="I241" s="37"/>
      <c r="J241" s="38">
        <v>10000</v>
      </c>
      <c r="K241" s="37"/>
      <c r="L241" s="37"/>
      <c r="M241" s="30"/>
    </row>
    <row r="242" spans="1:13" s="6" customFormat="1" ht="15.75" customHeight="1" x14ac:dyDescent="0.2">
      <c r="A242" s="42"/>
      <c r="B242" s="42"/>
      <c r="C242" s="24">
        <f>D242+G242+H242+I242+J242+K242+L242+M242</f>
        <v>-259</v>
      </c>
      <c r="D242" s="24">
        <f>SUM(E242,F242)</f>
        <v>0</v>
      </c>
      <c r="E242" s="25"/>
      <c r="F242" s="26"/>
      <c r="G242" s="26">
        <v>-20000</v>
      </c>
      <c r="H242" s="24"/>
      <c r="I242" s="24"/>
      <c r="J242" s="24">
        <v>19741</v>
      </c>
      <c r="K242" s="24"/>
      <c r="L242" s="24"/>
      <c r="M242" s="24"/>
    </row>
    <row r="243" spans="1:13" s="6" customFormat="1" ht="15.75" customHeight="1" x14ac:dyDescent="0.2">
      <c r="A243" s="82"/>
      <c r="B243" s="82"/>
      <c r="C243" s="65">
        <f>SUM(C241:C242)</f>
        <v>43991</v>
      </c>
      <c r="D243" s="65">
        <f t="shared" ref="D243" si="488">SUM(D241:D242)</f>
        <v>0</v>
      </c>
      <c r="E243" s="65">
        <f t="shared" ref="E243" si="489">SUM(E241:E242)</f>
        <v>0</v>
      </c>
      <c r="F243" s="65">
        <f t="shared" ref="F243" si="490">SUM(F241:F242)</f>
        <v>0</v>
      </c>
      <c r="G243" s="65">
        <f t="shared" ref="G243" si="491">SUM(G241:G242)</f>
        <v>14250</v>
      </c>
      <c r="H243" s="65">
        <f t="shared" ref="H243" si="492">SUM(H241:H242)</f>
        <v>0</v>
      </c>
      <c r="I243" s="65">
        <f t="shared" ref="I243" si="493">SUM(I241:I242)</f>
        <v>0</v>
      </c>
      <c r="J243" s="65">
        <f t="shared" ref="J243" si="494">SUM(J241:J242)</f>
        <v>29741</v>
      </c>
      <c r="K243" s="65">
        <f t="shared" ref="K243" si="495">SUM(K241:K242)</f>
        <v>0</v>
      </c>
      <c r="L243" s="65">
        <f t="shared" ref="L243" si="496">SUM(L241:L242)</f>
        <v>0</v>
      </c>
      <c r="M243" s="65">
        <f t="shared" ref="M243" si="497">SUM(M241:M242)</f>
        <v>0</v>
      </c>
    </row>
    <row r="244" spans="1:13" s="6" customFormat="1" ht="15.75" customHeight="1" x14ac:dyDescent="0.2">
      <c r="A244" s="85"/>
      <c r="B244" s="41" t="s">
        <v>75</v>
      </c>
      <c r="C244" s="24">
        <f t="shared" si="427"/>
        <v>20758</v>
      </c>
      <c r="D244" s="24">
        <f t="shared" si="416"/>
        <v>0</v>
      </c>
      <c r="E244" s="37"/>
      <c r="F244" s="37"/>
      <c r="G244" s="38">
        <v>20758</v>
      </c>
      <c r="H244" s="37"/>
      <c r="I244" s="37"/>
      <c r="J244" s="38"/>
      <c r="K244" s="37"/>
      <c r="L244" s="37"/>
      <c r="M244" s="30"/>
    </row>
    <row r="245" spans="1:13" s="6" customFormat="1" ht="15.75" customHeight="1" x14ac:dyDescent="0.2">
      <c r="A245" s="42"/>
      <c r="B245" s="42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2"/>
      <c r="B246" s="82"/>
      <c r="C246" s="65">
        <f>SUM(C244:C245)</f>
        <v>20758</v>
      </c>
      <c r="D246" s="65">
        <f t="shared" ref="D246" si="498">SUM(D244:D245)</f>
        <v>0</v>
      </c>
      <c r="E246" s="65">
        <f t="shared" ref="E246" si="499">SUM(E244:E245)</f>
        <v>0</v>
      </c>
      <c r="F246" s="65">
        <f t="shared" ref="F246" si="500">SUM(F244:F245)</f>
        <v>0</v>
      </c>
      <c r="G246" s="65">
        <f t="shared" ref="G246" si="501">SUM(G244:G245)</f>
        <v>20758</v>
      </c>
      <c r="H246" s="65">
        <f t="shared" ref="H246" si="502">SUM(H244:H245)</f>
        <v>0</v>
      </c>
      <c r="I246" s="65">
        <f t="shared" ref="I246" si="503">SUM(I244:I245)</f>
        <v>0</v>
      </c>
      <c r="J246" s="65">
        <f t="shared" ref="J246" si="504">SUM(J244:J245)</f>
        <v>0</v>
      </c>
      <c r="K246" s="65">
        <f t="shared" ref="K246" si="505">SUM(K244:K245)</f>
        <v>0</v>
      </c>
      <c r="L246" s="65">
        <f t="shared" ref="L246" si="506">SUM(L244:L245)</f>
        <v>0</v>
      </c>
      <c r="M246" s="65">
        <f t="shared" ref="M246" si="507">SUM(M244:M245)</f>
        <v>0</v>
      </c>
    </row>
    <row r="247" spans="1:13" s="6" customFormat="1" ht="15.75" customHeight="1" x14ac:dyDescent="0.2">
      <c r="A247" s="85"/>
      <c r="B247" s="41" t="s">
        <v>95</v>
      </c>
      <c r="C247" s="24">
        <f t="shared" si="427"/>
        <v>26870</v>
      </c>
      <c r="D247" s="24">
        <f t="shared" si="416"/>
        <v>0</v>
      </c>
      <c r="E247" s="37"/>
      <c r="F247" s="37"/>
      <c r="G247" s="38">
        <v>16570</v>
      </c>
      <c r="H247" s="37"/>
      <c r="I247" s="37"/>
      <c r="J247" s="38">
        <v>10300</v>
      </c>
      <c r="K247" s="37"/>
      <c r="L247" s="37"/>
      <c r="M247" s="30"/>
    </row>
    <row r="248" spans="1:13" s="6" customFormat="1" ht="15.75" customHeight="1" x14ac:dyDescent="0.2">
      <c r="A248" s="42"/>
      <c r="B248" s="42"/>
      <c r="C248" s="24">
        <f>D248+G248+H248+I248+J248+K248+L248+M248</f>
        <v>0</v>
      </c>
      <c r="D248" s="24">
        <f>SUM(E248,F248)</f>
        <v>0</v>
      </c>
      <c r="E248" s="25"/>
      <c r="F248" s="26"/>
      <c r="G248" s="26"/>
      <c r="H248" s="24"/>
      <c r="I248" s="24"/>
      <c r="J248" s="24"/>
      <c r="K248" s="24"/>
      <c r="L248" s="24"/>
      <c r="M248" s="24"/>
    </row>
    <row r="249" spans="1:13" s="6" customFormat="1" ht="15.75" customHeight="1" x14ac:dyDescent="0.2">
      <c r="A249" s="82"/>
      <c r="B249" s="82"/>
      <c r="C249" s="65">
        <f>SUM(C247:C248)</f>
        <v>26870</v>
      </c>
      <c r="D249" s="65">
        <f t="shared" ref="D249" si="508">SUM(D247:D248)</f>
        <v>0</v>
      </c>
      <c r="E249" s="65">
        <f t="shared" ref="E249" si="509">SUM(E247:E248)</f>
        <v>0</v>
      </c>
      <c r="F249" s="65">
        <f t="shared" ref="F249" si="510">SUM(F247:F248)</f>
        <v>0</v>
      </c>
      <c r="G249" s="65">
        <f t="shared" ref="G249" si="511">SUM(G247:G248)</f>
        <v>16570</v>
      </c>
      <c r="H249" s="65">
        <f t="shared" ref="H249" si="512">SUM(H247:H248)</f>
        <v>0</v>
      </c>
      <c r="I249" s="65">
        <f t="shared" ref="I249" si="513">SUM(I247:I248)</f>
        <v>0</v>
      </c>
      <c r="J249" s="65">
        <f t="shared" ref="J249" si="514">SUM(J247:J248)</f>
        <v>10300</v>
      </c>
      <c r="K249" s="65">
        <f t="shared" ref="K249" si="515">SUM(K247:K248)</f>
        <v>0</v>
      </c>
      <c r="L249" s="65">
        <f t="shared" ref="L249" si="516">SUM(L247:L248)</f>
        <v>0</v>
      </c>
      <c r="M249" s="65">
        <f t="shared" ref="M249" si="517">SUM(M247:M248)</f>
        <v>0</v>
      </c>
    </row>
    <row r="250" spans="1:13" s="6" customFormat="1" ht="27" customHeight="1" x14ac:dyDescent="0.2">
      <c r="A250" s="85"/>
      <c r="B250" s="41" t="s">
        <v>263</v>
      </c>
      <c r="C250" s="24">
        <f t="shared" ref="C250" si="518">SUM(D250,G250,H250:M250)</f>
        <v>298695</v>
      </c>
      <c r="D250" s="24">
        <f t="shared" ref="D250" si="519">SUM(E250:F250)</f>
        <v>0</v>
      </c>
      <c r="E250" s="38"/>
      <c r="F250" s="38"/>
      <c r="G250" s="38">
        <v>298695</v>
      </c>
      <c r="H250" s="37"/>
      <c r="I250" s="37"/>
      <c r="J250" s="38"/>
      <c r="K250" s="38"/>
      <c r="L250" s="37"/>
      <c r="M250" s="30"/>
    </row>
    <row r="251" spans="1:13" s="6" customFormat="1" ht="15.75" customHeight="1" x14ac:dyDescent="0.2">
      <c r="A251" s="42"/>
      <c r="B251" s="42"/>
      <c r="C251" s="24">
        <f>D251+G251+H251+I251+J251+K251+L251+M251</f>
        <v>0</v>
      </c>
      <c r="D251" s="24">
        <f>SUM(E251,F251)</f>
        <v>0</v>
      </c>
      <c r="E251" s="25"/>
      <c r="F251" s="26"/>
      <c r="G251" s="26">
        <v>-6462</v>
      </c>
      <c r="H251" s="24"/>
      <c r="I251" s="24"/>
      <c r="J251" s="24">
        <v>6462</v>
      </c>
      <c r="K251" s="24"/>
      <c r="L251" s="24"/>
      <c r="M251" s="24"/>
    </row>
    <row r="252" spans="1:13" s="6" customFormat="1" ht="15.75" customHeight="1" x14ac:dyDescent="0.2">
      <c r="A252" s="82"/>
      <c r="B252" s="82"/>
      <c r="C252" s="65">
        <f>SUM(C250:C251)</f>
        <v>298695</v>
      </c>
      <c r="D252" s="65">
        <f t="shared" ref="D252:M252" si="520">SUM(D250:D251)</f>
        <v>0</v>
      </c>
      <c r="E252" s="65">
        <f t="shared" si="520"/>
        <v>0</v>
      </c>
      <c r="F252" s="65">
        <f t="shared" si="520"/>
        <v>0</v>
      </c>
      <c r="G252" s="65">
        <f t="shared" si="520"/>
        <v>292233</v>
      </c>
      <c r="H252" s="65">
        <f t="shared" si="520"/>
        <v>0</v>
      </c>
      <c r="I252" s="65">
        <f t="shared" si="520"/>
        <v>0</v>
      </c>
      <c r="J252" s="65">
        <f t="shared" si="520"/>
        <v>6462</v>
      </c>
      <c r="K252" s="65">
        <f t="shared" si="520"/>
        <v>0</v>
      </c>
      <c r="L252" s="65">
        <f t="shared" si="520"/>
        <v>0</v>
      </c>
      <c r="M252" s="65">
        <f t="shared" si="520"/>
        <v>0</v>
      </c>
    </row>
    <row r="253" spans="1:13" s="6" customFormat="1" ht="15.75" customHeight="1" x14ac:dyDescent="0.2">
      <c r="A253" s="85"/>
      <c r="B253" s="41" t="s">
        <v>201</v>
      </c>
      <c r="C253" s="24">
        <f t="shared" ref="C253" si="521">SUM(D253,G253,H253:M253)</f>
        <v>54548</v>
      </c>
      <c r="D253" s="24">
        <f t="shared" ref="D253" si="522">SUM(E253:F253)</f>
        <v>0</v>
      </c>
      <c r="E253" s="38"/>
      <c r="F253" s="38"/>
      <c r="G253" s="38">
        <v>54548</v>
      </c>
      <c r="H253" s="37"/>
      <c r="I253" s="37"/>
      <c r="J253" s="38"/>
      <c r="K253" s="38"/>
      <c r="L253" s="37"/>
      <c r="M253" s="30"/>
    </row>
    <row r="254" spans="1:13" s="6" customFormat="1" ht="15.75" customHeight="1" x14ac:dyDescent="0.2">
      <c r="A254" s="42"/>
      <c r="B254" s="42"/>
      <c r="C254" s="24">
        <f>D254+G254+H254+I254+J254+K254+L254+M254</f>
        <v>1000</v>
      </c>
      <c r="D254" s="24">
        <f>SUM(E254,F254)</f>
        <v>0</v>
      </c>
      <c r="E254" s="25"/>
      <c r="F254" s="26"/>
      <c r="G254" s="26">
        <v>1000</v>
      </c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2"/>
      <c r="B255" s="82"/>
      <c r="C255" s="65">
        <f>SUM(C253:C254)</f>
        <v>55548</v>
      </c>
      <c r="D255" s="65">
        <f t="shared" ref="D255:M255" si="523">SUM(D253:D254)</f>
        <v>0</v>
      </c>
      <c r="E255" s="65">
        <f t="shared" si="523"/>
        <v>0</v>
      </c>
      <c r="F255" s="65">
        <f t="shared" si="523"/>
        <v>0</v>
      </c>
      <c r="G255" s="65">
        <f t="shared" si="523"/>
        <v>55548</v>
      </c>
      <c r="H255" s="65">
        <f t="shared" si="523"/>
        <v>0</v>
      </c>
      <c r="I255" s="65">
        <f t="shared" si="523"/>
        <v>0</v>
      </c>
      <c r="J255" s="65">
        <f t="shared" si="523"/>
        <v>0</v>
      </c>
      <c r="K255" s="65">
        <f t="shared" si="523"/>
        <v>0</v>
      </c>
      <c r="L255" s="65">
        <f t="shared" si="523"/>
        <v>0</v>
      </c>
      <c r="M255" s="65">
        <f t="shared" si="523"/>
        <v>0</v>
      </c>
    </row>
    <row r="256" spans="1:13" s="6" customFormat="1" ht="15.75" customHeight="1" x14ac:dyDescent="0.2">
      <c r="A256" s="85"/>
      <c r="B256" s="41" t="s">
        <v>202</v>
      </c>
      <c r="C256" s="24">
        <f t="shared" ref="C256" si="524">SUM(D256,G256,H256:M256)</f>
        <v>72412</v>
      </c>
      <c r="D256" s="24">
        <f t="shared" ref="D256" si="525">SUM(E256:F256)</f>
        <v>36150</v>
      </c>
      <c r="E256" s="38">
        <v>29250</v>
      </c>
      <c r="F256" s="38">
        <v>6900</v>
      </c>
      <c r="G256" s="38">
        <v>36262</v>
      </c>
      <c r="H256" s="37"/>
      <c r="I256" s="37"/>
      <c r="J256" s="38"/>
      <c r="K256" s="38"/>
      <c r="L256" s="37"/>
      <c r="M256" s="30"/>
    </row>
    <row r="257" spans="1:13" s="6" customFormat="1" ht="15.75" customHeight="1" x14ac:dyDescent="0.2">
      <c r="A257" s="42"/>
      <c r="B257" s="42"/>
      <c r="C257" s="24">
        <f>D257+G257+H257+I257+J257+K257+L257+M257</f>
        <v>2880</v>
      </c>
      <c r="D257" s="24">
        <f>SUM(E257,F257)</f>
        <v>0</v>
      </c>
      <c r="E257" s="25"/>
      <c r="F257" s="26"/>
      <c r="G257" s="26">
        <v>2880</v>
      </c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2"/>
      <c r="B258" s="82"/>
      <c r="C258" s="65">
        <f>SUM(C256:C257)</f>
        <v>75292</v>
      </c>
      <c r="D258" s="65">
        <f t="shared" ref="D258:M258" si="526">SUM(D256:D257)</f>
        <v>36150</v>
      </c>
      <c r="E258" s="65">
        <f t="shared" si="526"/>
        <v>29250</v>
      </c>
      <c r="F258" s="65">
        <f t="shared" si="526"/>
        <v>6900</v>
      </c>
      <c r="G258" s="65">
        <f t="shared" si="526"/>
        <v>39142</v>
      </c>
      <c r="H258" s="65">
        <f t="shared" si="526"/>
        <v>0</v>
      </c>
      <c r="I258" s="65">
        <f t="shared" si="526"/>
        <v>0</v>
      </c>
      <c r="J258" s="65">
        <f t="shared" si="526"/>
        <v>0</v>
      </c>
      <c r="K258" s="65">
        <f t="shared" si="526"/>
        <v>0</v>
      </c>
      <c r="L258" s="65">
        <f t="shared" si="526"/>
        <v>0</v>
      </c>
      <c r="M258" s="65">
        <f t="shared" si="526"/>
        <v>0</v>
      </c>
    </row>
    <row r="259" spans="1:13" s="6" customFormat="1" ht="15.75" customHeight="1" x14ac:dyDescent="0.2">
      <c r="A259" s="85"/>
      <c r="B259" s="41" t="s">
        <v>203</v>
      </c>
      <c r="C259" s="24">
        <f t="shared" ref="C259" si="527">SUM(D259,G259,H259:M259)</f>
        <v>66859</v>
      </c>
      <c r="D259" s="24">
        <f t="shared" ref="D259" si="528">SUM(E259:F259)</f>
        <v>35100</v>
      </c>
      <c r="E259" s="38">
        <v>28400</v>
      </c>
      <c r="F259" s="38">
        <v>6700</v>
      </c>
      <c r="G259" s="38">
        <v>31759</v>
      </c>
      <c r="H259" s="37"/>
      <c r="I259" s="37"/>
      <c r="J259" s="38"/>
      <c r="K259" s="38"/>
      <c r="L259" s="37"/>
      <c r="M259" s="30"/>
    </row>
    <row r="260" spans="1:13" s="6" customFormat="1" ht="15.75" customHeight="1" x14ac:dyDescent="0.2">
      <c r="A260" s="42"/>
      <c r="B260" s="42"/>
      <c r="C260" s="24">
        <f>D260+G260+H260+I260+J260+K260+L260+M260</f>
        <v>-507</v>
      </c>
      <c r="D260" s="24">
        <f>SUM(E260,F260)</f>
        <v>0</v>
      </c>
      <c r="E260" s="25"/>
      <c r="F260" s="26"/>
      <c r="G260" s="26">
        <v>-507</v>
      </c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2"/>
      <c r="B261" s="82"/>
      <c r="C261" s="65">
        <f>SUM(C259:C260)</f>
        <v>66352</v>
      </c>
      <c r="D261" s="65">
        <f t="shared" ref="D261:M261" si="529">SUM(D259:D260)</f>
        <v>35100</v>
      </c>
      <c r="E261" s="65">
        <f t="shared" si="529"/>
        <v>28400</v>
      </c>
      <c r="F261" s="65">
        <f t="shared" si="529"/>
        <v>6700</v>
      </c>
      <c r="G261" s="65">
        <f t="shared" si="529"/>
        <v>31252</v>
      </c>
      <c r="H261" s="65">
        <f t="shared" si="529"/>
        <v>0</v>
      </c>
      <c r="I261" s="65">
        <f t="shared" si="529"/>
        <v>0</v>
      </c>
      <c r="J261" s="65">
        <f t="shared" si="529"/>
        <v>0</v>
      </c>
      <c r="K261" s="65">
        <f t="shared" si="529"/>
        <v>0</v>
      </c>
      <c r="L261" s="65">
        <f t="shared" si="529"/>
        <v>0</v>
      </c>
      <c r="M261" s="65">
        <f t="shared" si="529"/>
        <v>0</v>
      </c>
    </row>
    <row r="262" spans="1:13" s="6" customFormat="1" ht="15.75" customHeight="1" x14ac:dyDescent="0.2">
      <c r="A262" s="85"/>
      <c r="B262" s="41" t="s">
        <v>204</v>
      </c>
      <c r="C262" s="24">
        <f t="shared" ref="C262" si="530">SUM(D262,G262,H262:M262)</f>
        <v>19241</v>
      </c>
      <c r="D262" s="24">
        <f t="shared" ref="D262" si="531">SUM(E262:F262)</f>
        <v>0</v>
      </c>
      <c r="E262" s="38"/>
      <c r="F262" s="38"/>
      <c r="G262" s="38">
        <v>19241</v>
      </c>
      <c r="H262" s="37"/>
      <c r="I262" s="37"/>
      <c r="J262" s="38"/>
      <c r="K262" s="38"/>
      <c r="L262" s="37"/>
      <c r="M262" s="30"/>
    </row>
    <row r="263" spans="1:13" s="6" customFormat="1" ht="15.75" customHeight="1" x14ac:dyDescent="0.2">
      <c r="A263" s="42"/>
      <c r="B263" s="42"/>
      <c r="C263" s="24">
        <f>D263+G263+H263+I263+J263+K263+L263+M263</f>
        <v>0</v>
      </c>
      <c r="D263" s="24">
        <f>SUM(E263,F263)</f>
        <v>0</v>
      </c>
      <c r="E263" s="25"/>
      <c r="F263" s="26"/>
      <c r="G263" s="26"/>
      <c r="H263" s="24"/>
      <c r="I263" s="24"/>
      <c r="J263" s="24"/>
      <c r="K263" s="24"/>
      <c r="L263" s="24"/>
      <c r="M263" s="24"/>
    </row>
    <row r="264" spans="1:13" s="6" customFormat="1" ht="15.75" customHeight="1" x14ac:dyDescent="0.2">
      <c r="A264" s="82"/>
      <c r="B264" s="82"/>
      <c r="C264" s="65">
        <f>SUM(C262:C263)</f>
        <v>19241</v>
      </c>
      <c r="D264" s="65">
        <f t="shared" ref="D264:M264" si="532">SUM(D262:D263)</f>
        <v>0</v>
      </c>
      <c r="E264" s="65">
        <f t="shared" si="532"/>
        <v>0</v>
      </c>
      <c r="F264" s="65">
        <f t="shared" si="532"/>
        <v>0</v>
      </c>
      <c r="G264" s="65">
        <f t="shared" si="532"/>
        <v>19241</v>
      </c>
      <c r="H264" s="65">
        <f t="shared" si="532"/>
        <v>0</v>
      </c>
      <c r="I264" s="65">
        <f t="shared" si="532"/>
        <v>0</v>
      </c>
      <c r="J264" s="65">
        <f t="shared" si="532"/>
        <v>0</v>
      </c>
      <c r="K264" s="65">
        <f t="shared" si="532"/>
        <v>0</v>
      </c>
      <c r="L264" s="65">
        <f t="shared" si="532"/>
        <v>0</v>
      </c>
      <c r="M264" s="65">
        <f t="shared" si="532"/>
        <v>0</v>
      </c>
    </row>
    <row r="265" spans="1:13" s="6" customFormat="1" ht="15.75" customHeight="1" x14ac:dyDescent="0.2">
      <c r="A265" s="85"/>
      <c r="B265" s="41" t="s">
        <v>264</v>
      </c>
      <c r="C265" s="24">
        <f t="shared" ref="C265" si="533">SUM(D265,G265,H265:M265)</f>
        <v>403333</v>
      </c>
      <c r="D265" s="24">
        <f t="shared" ref="D265" si="534">SUM(E265:F265)</f>
        <v>342230</v>
      </c>
      <c r="E265" s="38">
        <v>276958</v>
      </c>
      <c r="F265" s="38">
        <v>65272</v>
      </c>
      <c r="G265" s="38">
        <v>61103</v>
      </c>
      <c r="H265" s="37"/>
      <c r="I265" s="37"/>
      <c r="J265" s="38"/>
      <c r="K265" s="38"/>
      <c r="L265" s="38"/>
      <c r="M265" s="30"/>
    </row>
    <row r="266" spans="1:13" s="6" customFormat="1" ht="15.75" customHeight="1" x14ac:dyDescent="0.2">
      <c r="A266" s="42"/>
      <c r="B266" s="42"/>
      <c r="C266" s="24">
        <f>D266+G266+H266+I266+J266+K266+L266+M266</f>
        <v>3820</v>
      </c>
      <c r="D266" s="24">
        <f>SUM(E266,F266)</f>
        <v>2017</v>
      </c>
      <c r="E266" s="25">
        <v>1632</v>
      </c>
      <c r="F266" s="26">
        <v>385</v>
      </c>
      <c r="G266" s="26"/>
      <c r="H266" s="24"/>
      <c r="I266" s="24"/>
      <c r="J266" s="24">
        <v>1803</v>
      </c>
      <c r="K266" s="24"/>
      <c r="L266" s="24"/>
      <c r="M266" s="24"/>
    </row>
    <row r="267" spans="1:13" s="6" customFormat="1" ht="15.75" customHeight="1" x14ac:dyDescent="0.2">
      <c r="A267" s="82"/>
      <c r="B267" s="82"/>
      <c r="C267" s="65">
        <f>SUM(C265:C266)</f>
        <v>407153</v>
      </c>
      <c r="D267" s="65">
        <f t="shared" ref="D267:M267" si="535">SUM(D265:D266)</f>
        <v>344247</v>
      </c>
      <c r="E267" s="65">
        <f t="shared" si="535"/>
        <v>278590</v>
      </c>
      <c r="F267" s="65">
        <f t="shared" si="535"/>
        <v>65657</v>
      </c>
      <c r="G267" s="65">
        <f t="shared" si="535"/>
        <v>61103</v>
      </c>
      <c r="H267" s="65">
        <f t="shared" si="535"/>
        <v>0</v>
      </c>
      <c r="I267" s="65">
        <f t="shared" si="535"/>
        <v>0</v>
      </c>
      <c r="J267" s="65">
        <f t="shared" si="535"/>
        <v>1803</v>
      </c>
      <c r="K267" s="65">
        <f t="shared" si="535"/>
        <v>0</v>
      </c>
      <c r="L267" s="65">
        <f t="shared" si="535"/>
        <v>0</v>
      </c>
      <c r="M267" s="65">
        <f t="shared" si="535"/>
        <v>0</v>
      </c>
    </row>
    <row r="268" spans="1:13" s="6" customFormat="1" ht="15.75" customHeight="1" x14ac:dyDescent="0.2">
      <c r="A268" s="85"/>
      <c r="B268" s="41" t="s">
        <v>265</v>
      </c>
      <c r="C268" s="24">
        <f t="shared" ref="C268" si="536">SUM(D268,G268,H268:M268)</f>
        <v>13450</v>
      </c>
      <c r="D268" s="24">
        <f t="shared" ref="D268" si="537">SUM(E268:F268)</f>
        <v>0</v>
      </c>
      <c r="E268" s="38"/>
      <c r="F268" s="38"/>
      <c r="G268" s="38">
        <v>13450</v>
      </c>
      <c r="H268" s="37"/>
      <c r="I268" s="37"/>
      <c r="J268" s="38"/>
      <c r="K268" s="38"/>
      <c r="L268" s="38"/>
      <c r="M268" s="30"/>
    </row>
    <row r="269" spans="1:13" s="6" customFormat="1" ht="15.75" customHeight="1" x14ac:dyDescent="0.2">
      <c r="A269" s="42"/>
      <c r="B269" s="42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2"/>
      <c r="B270" s="82"/>
      <c r="C270" s="65">
        <f>SUM(C268:C269)</f>
        <v>13450</v>
      </c>
      <c r="D270" s="65">
        <f t="shared" ref="D270:M270" si="538">SUM(D268:D269)</f>
        <v>0</v>
      </c>
      <c r="E270" s="65">
        <f t="shared" si="538"/>
        <v>0</v>
      </c>
      <c r="F270" s="65">
        <f t="shared" si="538"/>
        <v>0</v>
      </c>
      <c r="G270" s="65">
        <f t="shared" si="538"/>
        <v>13450</v>
      </c>
      <c r="H270" s="65">
        <f t="shared" si="538"/>
        <v>0</v>
      </c>
      <c r="I270" s="65">
        <f t="shared" si="538"/>
        <v>0</v>
      </c>
      <c r="J270" s="65">
        <f t="shared" si="538"/>
        <v>0</v>
      </c>
      <c r="K270" s="65">
        <f t="shared" si="538"/>
        <v>0</v>
      </c>
      <c r="L270" s="65">
        <f t="shared" si="538"/>
        <v>0</v>
      </c>
      <c r="M270" s="65">
        <f t="shared" si="538"/>
        <v>0</v>
      </c>
    </row>
    <row r="271" spans="1:13" s="6" customFormat="1" ht="15.75" customHeight="1" x14ac:dyDescent="0.2">
      <c r="A271" s="85"/>
      <c r="B271" s="41" t="s">
        <v>205</v>
      </c>
      <c r="C271" s="24">
        <f t="shared" ref="C271" si="539">SUM(D271,G271,H271:M271)</f>
        <v>16470</v>
      </c>
      <c r="D271" s="24">
        <f t="shared" ref="D271" si="540">SUM(E271:F271)</f>
        <v>0</v>
      </c>
      <c r="E271" s="38"/>
      <c r="F271" s="38"/>
      <c r="G271" s="38">
        <v>16470</v>
      </c>
      <c r="H271" s="37"/>
      <c r="I271" s="37"/>
      <c r="J271" s="38"/>
      <c r="K271" s="38"/>
      <c r="L271" s="38"/>
      <c r="M271" s="30"/>
    </row>
    <row r="272" spans="1:13" s="6" customFormat="1" ht="15.75" customHeight="1" x14ac:dyDescent="0.2">
      <c r="A272" s="42"/>
      <c r="B272" s="42"/>
      <c r="C272" s="24">
        <f>D272+G272+H272+I272+J272+K272+L272+M272</f>
        <v>0</v>
      </c>
      <c r="D272" s="24">
        <f>SUM(E272,F272)</f>
        <v>0</v>
      </c>
      <c r="E272" s="25"/>
      <c r="F272" s="26"/>
      <c r="G272" s="26"/>
      <c r="H272" s="24"/>
      <c r="I272" s="24"/>
      <c r="J272" s="24"/>
      <c r="K272" s="24"/>
      <c r="L272" s="24"/>
      <c r="M272" s="24"/>
    </row>
    <row r="273" spans="1:13" s="6" customFormat="1" ht="15.75" customHeight="1" x14ac:dyDescent="0.2">
      <c r="A273" s="82"/>
      <c r="B273" s="82"/>
      <c r="C273" s="65">
        <f>SUM(C271:C272)</f>
        <v>16470</v>
      </c>
      <c r="D273" s="65">
        <f t="shared" ref="D273:M273" si="541">SUM(D271:D272)</f>
        <v>0</v>
      </c>
      <c r="E273" s="65">
        <f t="shared" si="541"/>
        <v>0</v>
      </c>
      <c r="F273" s="65">
        <f t="shared" si="541"/>
        <v>0</v>
      </c>
      <c r="G273" s="65">
        <f t="shared" si="541"/>
        <v>16470</v>
      </c>
      <c r="H273" s="65">
        <f t="shared" si="541"/>
        <v>0</v>
      </c>
      <c r="I273" s="65">
        <f t="shared" si="541"/>
        <v>0</v>
      </c>
      <c r="J273" s="65">
        <f t="shared" si="541"/>
        <v>0</v>
      </c>
      <c r="K273" s="65">
        <f t="shared" si="541"/>
        <v>0</v>
      </c>
      <c r="L273" s="65">
        <f t="shared" si="541"/>
        <v>0</v>
      </c>
      <c r="M273" s="65">
        <f t="shared" si="541"/>
        <v>0</v>
      </c>
    </row>
    <row r="274" spans="1:13" s="6" customFormat="1" ht="15.75" customHeight="1" x14ac:dyDescent="0.2">
      <c r="A274" s="85"/>
      <c r="B274" s="41" t="s">
        <v>206</v>
      </c>
      <c r="C274" s="24">
        <f t="shared" ref="C274" si="542">SUM(D274,G274,H274:M274)</f>
        <v>25000</v>
      </c>
      <c r="D274" s="24">
        <f t="shared" ref="D274" si="543">SUM(E274:F274)</f>
        <v>0</v>
      </c>
      <c r="E274" s="38"/>
      <c r="F274" s="38"/>
      <c r="G274" s="38">
        <v>25000</v>
      </c>
      <c r="H274" s="37"/>
      <c r="I274" s="37"/>
      <c r="J274" s="38"/>
      <c r="K274" s="38"/>
      <c r="L274" s="38"/>
      <c r="M274" s="30"/>
    </row>
    <row r="275" spans="1:13" s="6" customFormat="1" ht="15.75" customHeight="1" x14ac:dyDescent="0.2">
      <c r="A275" s="42"/>
      <c r="B275" s="42"/>
      <c r="C275" s="24">
        <f>D275+G275+H275+I275+J275+K275+L275+M275</f>
        <v>0</v>
      </c>
      <c r="D275" s="24">
        <f>SUM(E275,F275)</f>
        <v>0</v>
      </c>
      <c r="E275" s="25"/>
      <c r="F275" s="26"/>
      <c r="G275" s="26"/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2"/>
      <c r="B276" s="82"/>
      <c r="C276" s="65">
        <f>SUM(C274:C275)</f>
        <v>25000</v>
      </c>
      <c r="D276" s="65">
        <f t="shared" ref="D276:M276" si="544">SUM(D274:D275)</f>
        <v>0</v>
      </c>
      <c r="E276" s="65">
        <f t="shared" si="544"/>
        <v>0</v>
      </c>
      <c r="F276" s="65">
        <f t="shared" si="544"/>
        <v>0</v>
      </c>
      <c r="G276" s="65">
        <f t="shared" si="544"/>
        <v>25000</v>
      </c>
      <c r="H276" s="65">
        <f t="shared" si="544"/>
        <v>0</v>
      </c>
      <c r="I276" s="65">
        <f t="shared" si="544"/>
        <v>0</v>
      </c>
      <c r="J276" s="65">
        <f t="shared" si="544"/>
        <v>0</v>
      </c>
      <c r="K276" s="65">
        <f t="shared" si="544"/>
        <v>0</v>
      </c>
      <c r="L276" s="65">
        <f t="shared" si="544"/>
        <v>0</v>
      </c>
      <c r="M276" s="65">
        <f t="shared" si="544"/>
        <v>0</v>
      </c>
    </row>
    <row r="277" spans="1:13" s="6" customFormat="1" ht="15.75" customHeight="1" x14ac:dyDescent="0.2">
      <c r="A277" s="85"/>
      <c r="B277" s="41" t="s">
        <v>207</v>
      </c>
      <c r="C277" s="24">
        <f t="shared" ref="C277" si="545">SUM(D277,G277,H277:M277)</f>
        <v>4870</v>
      </c>
      <c r="D277" s="24">
        <f t="shared" ref="D277" si="546">SUM(E277:F277)</f>
        <v>0</v>
      </c>
      <c r="E277" s="38"/>
      <c r="F277" s="38"/>
      <c r="G277" s="38">
        <v>4870</v>
      </c>
      <c r="H277" s="37"/>
      <c r="I277" s="37"/>
      <c r="J277" s="38"/>
      <c r="K277" s="38"/>
      <c r="L277" s="38"/>
      <c r="M277" s="30"/>
    </row>
    <row r="278" spans="1:13" s="6" customFormat="1" ht="15.75" customHeight="1" x14ac:dyDescent="0.2">
      <c r="A278" s="42"/>
      <c r="B278" s="42"/>
      <c r="C278" s="24">
        <f>D278+G278+H278+I278+J278+K278+L278+M278</f>
        <v>0</v>
      </c>
      <c r="D278" s="24">
        <f>SUM(E278,F278)</f>
        <v>0</v>
      </c>
      <c r="E278" s="25"/>
      <c r="F278" s="26"/>
      <c r="G278" s="26"/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2"/>
      <c r="B279" s="82"/>
      <c r="C279" s="65">
        <f>SUM(C277:C278)</f>
        <v>4870</v>
      </c>
      <c r="D279" s="65">
        <f t="shared" ref="D279:M279" si="547">SUM(D277:D278)</f>
        <v>0</v>
      </c>
      <c r="E279" s="65">
        <f t="shared" si="547"/>
        <v>0</v>
      </c>
      <c r="F279" s="65">
        <f t="shared" si="547"/>
        <v>0</v>
      </c>
      <c r="G279" s="65">
        <f t="shared" si="547"/>
        <v>4870</v>
      </c>
      <c r="H279" s="65">
        <f t="shared" si="547"/>
        <v>0</v>
      </c>
      <c r="I279" s="65">
        <f t="shared" si="547"/>
        <v>0</v>
      </c>
      <c r="J279" s="65">
        <f t="shared" si="547"/>
        <v>0</v>
      </c>
      <c r="K279" s="65">
        <f t="shared" si="547"/>
        <v>0</v>
      </c>
      <c r="L279" s="65">
        <f t="shared" si="547"/>
        <v>0</v>
      </c>
      <c r="M279" s="65">
        <f t="shared" si="547"/>
        <v>0</v>
      </c>
    </row>
    <row r="280" spans="1:13" s="6" customFormat="1" ht="15.75" customHeight="1" x14ac:dyDescent="0.2">
      <c r="A280" s="85"/>
      <c r="B280" s="41" t="s">
        <v>208</v>
      </c>
      <c r="C280" s="24">
        <f t="shared" ref="C280" si="548">SUM(D280,G280,H280:M280)</f>
        <v>13860</v>
      </c>
      <c r="D280" s="24">
        <f t="shared" ref="D280" si="549">SUM(E280:F280)</f>
        <v>0</v>
      </c>
      <c r="E280" s="38"/>
      <c r="F280" s="38"/>
      <c r="G280" s="38">
        <v>13860</v>
      </c>
      <c r="H280" s="37"/>
      <c r="I280" s="37"/>
      <c r="J280" s="38"/>
      <c r="K280" s="38"/>
      <c r="L280" s="38"/>
      <c r="M280" s="30"/>
    </row>
    <row r="281" spans="1:13" s="6" customFormat="1" ht="15.75" customHeight="1" x14ac:dyDescent="0.2">
      <c r="A281" s="42"/>
      <c r="B281" s="42"/>
      <c r="C281" s="24">
        <f>D281+G281+H281+I281+J281+K281+L281+M281</f>
        <v>0</v>
      </c>
      <c r="D281" s="24">
        <f>SUM(E281,F281)</f>
        <v>0</v>
      </c>
      <c r="E281" s="25"/>
      <c r="F281" s="26"/>
      <c r="G281" s="26"/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2"/>
      <c r="B282" s="82"/>
      <c r="C282" s="65">
        <f>SUM(C280:C281)</f>
        <v>13860</v>
      </c>
      <c r="D282" s="65">
        <f t="shared" ref="D282:M282" si="550">SUM(D280:D281)</f>
        <v>0</v>
      </c>
      <c r="E282" s="65">
        <f t="shared" si="550"/>
        <v>0</v>
      </c>
      <c r="F282" s="65">
        <f t="shared" si="550"/>
        <v>0</v>
      </c>
      <c r="G282" s="65">
        <f t="shared" si="550"/>
        <v>13860</v>
      </c>
      <c r="H282" s="65">
        <f t="shared" si="550"/>
        <v>0</v>
      </c>
      <c r="I282" s="65">
        <f t="shared" si="550"/>
        <v>0</v>
      </c>
      <c r="J282" s="65">
        <f t="shared" si="550"/>
        <v>0</v>
      </c>
      <c r="K282" s="65">
        <f t="shared" si="550"/>
        <v>0</v>
      </c>
      <c r="L282" s="65">
        <f t="shared" si="550"/>
        <v>0</v>
      </c>
      <c r="M282" s="65">
        <f t="shared" si="550"/>
        <v>0</v>
      </c>
    </row>
    <row r="283" spans="1:13" s="6" customFormat="1" ht="15.75" customHeight="1" x14ac:dyDescent="0.2">
      <c r="A283" s="85"/>
      <c r="B283" s="41" t="s">
        <v>209</v>
      </c>
      <c r="C283" s="24">
        <f t="shared" ref="C283" si="551">SUM(D283,G283,H283:M283)</f>
        <v>1370</v>
      </c>
      <c r="D283" s="24">
        <f t="shared" ref="D283" si="552">SUM(E283:F283)</f>
        <v>0</v>
      </c>
      <c r="E283" s="38"/>
      <c r="F283" s="38"/>
      <c r="G283" s="38">
        <v>1370</v>
      </c>
      <c r="H283" s="37"/>
      <c r="I283" s="37"/>
      <c r="J283" s="38"/>
      <c r="K283" s="38"/>
      <c r="L283" s="38"/>
      <c r="M283" s="30"/>
    </row>
    <row r="284" spans="1:13" s="6" customFormat="1" ht="15.75" customHeight="1" x14ac:dyDescent="0.2">
      <c r="A284" s="42"/>
      <c r="B284" s="42"/>
      <c r="C284" s="24">
        <f>D284+G284+H284+I284+J284+K284+L284+M284</f>
        <v>0</v>
      </c>
      <c r="D284" s="24">
        <f>SUM(E284,F284)</f>
        <v>0</v>
      </c>
      <c r="E284" s="25"/>
      <c r="F284" s="26"/>
      <c r="G284" s="26"/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2"/>
      <c r="B285" s="82"/>
      <c r="C285" s="65">
        <f>SUM(C283:C284)</f>
        <v>1370</v>
      </c>
      <c r="D285" s="65">
        <f t="shared" ref="D285:M285" si="553">SUM(D283:D284)</f>
        <v>0</v>
      </c>
      <c r="E285" s="65">
        <f t="shared" si="553"/>
        <v>0</v>
      </c>
      <c r="F285" s="65">
        <f t="shared" si="553"/>
        <v>0</v>
      </c>
      <c r="G285" s="65">
        <f t="shared" si="553"/>
        <v>1370</v>
      </c>
      <c r="H285" s="65">
        <f t="shared" si="553"/>
        <v>0</v>
      </c>
      <c r="I285" s="65">
        <f t="shared" si="553"/>
        <v>0</v>
      </c>
      <c r="J285" s="65">
        <f t="shared" si="553"/>
        <v>0</v>
      </c>
      <c r="K285" s="65">
        <f t="shared" si="553"/>
        <v>0</v>
      </c>
      <c r="L285" s="65">
        <f t="shared" si="553"/>
        <v>0</v>
      </c>
      <c r="M285" s="65">
        <f t="shared" si="553"/>
        <v>0</v>
      </c>
    </row>
    <row r="286" spans="1:13" s="6" customFormat="1" ht="15.75" customHeight="1" x14ac:dyDescent="0.2">
      <c r="A286" s="85"/>
      <c r="B286" s="41" t="s">
        <v>210</v>
      </c>
      <c r="C286" s="24">
        <f t="shared" ref="C286" si="554">SUM(D286,G286,H286:M286)</f>
        <v>50000</v>
      </c>
      <c r="D286" s="24">
        <f t="shared" ref="D286" si="555">SUM(E286:F286)</f>
        <v>0</v>
      </c>
      <c r="E286" s="38"/>
      <c r="F286" s="38"/>
      <c r="G286" s="38">
        <v>50000</v>
      </c>
      <c r="H286" s="37"/>
      <c r="I286" s="37"/>
      <c r="J286" s="38"/>
      <c r="K286" s="38"/>
      <c r="L286" s="38"/>
      <c r="M286" s="30"/>
    </row>
    <row r="287" spans="1:13" s="6" customFormat="1" ht="15.75" customHeight="1" x14ac:dyDescent="0.2">
      <c r="A287" s="42"/>
      <c r="B287" s="42"/>
      <c r="C287" s="24">
        <f>D287+G287+H287+I287+J287+K287+L287+M287</f>
        <v>0</v>
      </c>
      <c r="D287" s="24">
        <f>SUM(E287,F287)</f>
        <v>0</v>
      </c>
      <c r="E287" s="25"/>
      <c r="F287" s="26"/>
      <c r="G287" s="26"/>
      <c r="H287" s="24"/>
      <c r="I287" s="24"/>
      <c r="J287" s="24"/>
      <c r="K287" s="24"/>
      <c r="L287" s="24"/>
      <c r="M287" s="24"/>
    </row>
    <row r="288" spans="1:13" s="6" customFormat="1" ht="15.75" customHeight="1" x14ac:dyDescent="0.2">
      <c r="A288" s="82"/>
      <c r="B288" s="82"/>
      <c r="C288" s="65">
        <f>SUM(C286:C287)</f>
        <v>50000</v>
      </c>
      <c r="D288" s="65">
        <f t="shared" ref="D288:M288" si="556">SUM(D286:D287)</f>
        <v>0</v>
      </c>
      <c r="E288" s="65">
        <f t="shared" si="556"/>
        <v>0</v>
      </c>
      <c r="F288" s="65">
        <f t="shared" si="556"/>
        <v>0</v>
      </c>
      <c r="G288" s="65">
        <f t="shared" si="556"/>
        <v>50000</v>
      </c>
      <c r="H288" s="65">
        <f t="shared" si="556"/>
        <v>0</v>
      </c>
      <c r="I288" s="65">
        <f t="shared" si="556"/>
        <v>0</v>
      </c>
      <c r="J288" s="65">
        <f t="shared" si="556"/>
        <v>0</v>
      </c>
      <c r="K288" s="65">
        <f t="shared" si="556"/>
        <v>0</v>
      </c>
      <c r="L288" s="65">
        <f t="shared" si="556"/>
        <v>0</v>
      </c>
      <c r="M288" s="65">
        <f t="shared" si="556"/>
        <v>0</v>
      </c>
    </row>
    <row r="289" spans="1:13" s="6" customFormat="1" ht="15.75" customHeight="1" x14ac:dyDescent="0.2">
      <c r="A289" s="84" t="s">
        <v>89</v>
      </c>
      <c r="B289" s="84" t="s">
        <v>90</v>
      </c>
      <c r="C289" s="29">
        <f>SUM(C292,C295,C298,C301,C304)</f>
        <v>739608</v>
      </c>
      <c r="D289" s="29">
        <f>SUM(D292,D295,D298,D301,D304,)</f>
        <v>145076</v>
      </c>
      <c r="E289" s="29">
        <f>SUM(E292,E295,E298,E301,E304)</f>
        <v>117264</v>
      </c>
      <c r="F289" s="29">
        <f t="shared" ref="F289:M289" si="557">SUM(F292,F295,F298,F301,F304)</f>
        <v>27812</v>
      </c>
      <c r="G289" s="29">
        <f t="shared" si="557"/>
        <v>199454</v>
      </c>
      <c r="H289" s="29">
        <f t="shared" si="557"/>
        <v>6000</v>
      </c>
      <c r="I289" s="29">
        <f t="shared" si="557"/>
        <v>0</v>
      </c>
      <c r="J289" s="29">
        <f t="shared" si="557"/>
        <v>355206</v>
      </c>
      <c r="K289" s="29">
        <f t="shared" si="557"/>
        <v>0</v>
      </c>
      <c r="L289" s="29">
        <f t="shared" si="557"/>
        <v>33872</v>
      </c>
      <c r="M289" s="29">
        <f t="shared" si="557"/>
        <v>0</v>
      </c>
    </row>
    <row r="290" spans="1:13" s="6" customFormat="1" ht="15.75" customHeight="1" x14ac:dyDescent="0.2">
      <c r="A290" s="42"/>
      <c r="B290" s="42"/>
      <c r="C290" s="24">
        <f>D290+G290+H290+I290+J290+K290+L290+M290</f>
        <v>11957</v>
      </c>
      <c r="D290" s="24">
        <f>SUM(E290,F290)</f>
        <v>11957</v>
      </c>
      <c r="E290" s="25">
        <f>SUM(E293,E296,E299,E302,E305,)</f>
        <v>9675</v>
      </c>
      <c r="F290" s="25">
        <f t="shared" ref="F290:M290" si="558">SUM(F293,F296,F299,F302,F305,)</f>
        <v>2282</v>
      </c>
      <c r="G290" s="25">
        <f t="shared" si="558"/>
        <v>0</v>
      </c>
      <c r="H290" s="25">
        <f t="shared" si="558"/>
        <v>0</v>
      </c>
      <c r="I290" s="25">
        <f t="shared" si="558"/>
        <v>0</v>
      </c>
      <c r="J290" s="25">
        <f t="shared" si="558"/>
        <v>0</v>
      </c>
      <c r="K290" s="25">
        <f t="shared" si="558"/>
        <v>0</v>
      </c>
      <c r="L290" s="25">
        <f t="shared" si="558"/>
        <v>0</v>
      </c>
      <c r="M290" s="25">
        <f t="shared" si="558"/>
        <v>0</v>
      </c>
    </row>
    <row r="291" spans="1:13" s="6" customFormat="1" ht="15.75" customHeight="1" x14ac:dyDescent="0.2">
      <c r="A291" s="82"/>
      <c r="B291" s="82"/>
      <c r="C291" s="66">
        <f>SUM(C289,C290)</f>
        <v>751565</v>
      </c>
      <c r="D291" s="66">
        <f t="shared" ref="D291:M291" si="559">SUM(D289,D290)</f>
        <v>157033</v>
      </c>
      <c r="E291" s="66">
        <f t="shared" si="559"/>
        <v>126939</v>
      </c>
      <c r="F291" s="66">
        <f t="shared" si="559"/>
        <v>30094</v>
      </c>
      <c r="G291" s="66">
        <f t="shared" si="559"/>
        <v>199454</v>
      </c>
      <c r="H291" s="66">
        <f t="shared" si="559"/>
        <v>6000</v>
      </c>
      <c r="I291" s="66">
        <f t="shared" si="559"/>
        <v>0</v>
      </c>
      <c r="J291" s="66">
        <f t="shared" si="559"/>
        <v>355206</v>
      </c>
      <c r="K291" s="66">
        <f t="shared" si="559"/>
        <v>0</v>
      </c>
      <c r="L291" s="66">
        <f t="shared" si="559"/>
        <v>33872</v>
      </c>
      <c r="M291" s="66">
        <f t="shared" si="559"/>
        <v>0</v>
      </c>
    </row>
    <row r="292" spans="1:13" s="6" customFormat="1" ht="15.75" customHeight="1" x14ac:dyDescent="0.2">
      <c r="A292" s="42"/>
      <c r="B292" s="41" t="s">
        <v>211</v>
      </c>
      <c r="C292" s="26">
        <f t="shared" ref="C292:C304" si="560">SUM(D292,G292,H292:M292)</f>
        <v>395534</v>
      </c>
      <c r="D292" s="26">
        <f>SUM(E292:F292)</f>
        <v>142604</v>
      </c>
      <c r="E292" s="25">
        <v>115264</v>
      </c>
      <c r="F292" s="26">
        <v>27340</v>
      </c>
      <c r="G292" s="26">
        <v>176930</v>
      </c>
      <c r="H292" s="26">
        <v>6000</v>
      </c>
      <c r="I292" s="26"/>
      <c r="J292" s="26">
        <v>70000</v>
      </c>
      <c r="K292" s="26"/>
      <c r="L292" s="37"/>
      <c r="M292" s="30"/>
    </row>
    <row r="293" spans="1:13" s="6" customFormat="1" ht="15.75" customHeight="1" x14ac:dyDescent="0.2">
      <c r="A293" s="42"/>
      <c r="B293" s="42"/>
      <c r="C293" s="24">
        <f>D293+G293+H293+I293+J293+K293+L293+M293</f>
        <v>11957</v>
      </c>
      <c r="D293" s="24">
        <f>SUM(E293,F293)</f>
        <v>11957</v>
      </c>
      <c r="E293" s="25">
        <v>9675</v>
      </c>
      <c r="F293" s="26">
        <v>2282</v>
      </c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2"/>
      <c r="B294" s="82"/>
      <c r="C294" s="65">
        <f>SUM(C292:C293)</f>
        <v>407491</v>
      </c>
      <c r="D294" s="65">
        <f t="shared" ref="D294" si="561">SUM(D292:D293)</f>
        <v>154561</v>
      </c>
      <c r="E294" s="65">
        <f t="shared" ref="E294" si="562">SUM(E292:E293)</f>
        <v>124939</v>
      </c>
      <c r="F294" s="65">
        <f t="shared" ref="F294" si="563">SUM(F292:F293)</f>
        <v>29622</v>
      </c>
      <c r="G294" s="65">
        <f t="shared" ref="G294" si="564">SUM(G292:G293)</f>
        <v>176930</v>
      </c>
      <c r="H294" s="65">
        <f t="shared" ref="H294" si="565">SUM(H292:H293)</f>
        <v>6000</v>
      </c>
      <c r="I294" s="65">
        <f t="shared" ref="I294" si="566">SUM(I292:I293)</f>
        <v>0</v>
      </c>
      <c r="J294" s="65">
        <f t="shared" ref="J294" si="567">SUM(J292:J293)</f>
        <v>70000</v>
      </c>
      <c r="K294" s="65">
        <f t="shared" ref="K294" si="568">SUM(K292:K293)</f>
        <v>0</v>
      </c>
      <c r="L294" s="65">
        <f t="shared" ref="L294" si="569">SUM(L292:L293)</f>
        <v>0</v>
      </c>
      <c r="M294" s="65">
        <f t="shared" ref="M294" si="570">SUM(M292:M293)</f>
        <v>0</v>
      </c>
    </row>
    <row r="295" spans="1:13" s="6" customFormat="1" ht="15.75" customHeight="1" x14ac:dyDescent="0.2">
      <c r="A295" s="42"/>
      <c r="B295" s="42" t="s">
        <v>266</v>
      </c>
      <c r="C295" s="24">
        <f t="shared" si="560"/>
        <v>86764</v>
      </c>
      <c r="D295" s="24">
        <f t="shared" ref="D295:D298" si="571">SUM(E295:F295)</f>
        <v>0</v>
      </c>
      <c r="E295" s="27"/>
      <c r="F295" s="24"/>
      <c r="G295" s="24"/>
      <c r="H295" s="24"/>
      <c r="I295" s="24"/>
      <c r="J295" s="24">
        <v>86764</v>
      </c>
      <c r="K295" s="24"/>
      <c r="L295" s="37"/>
      <c r="M295" s="30"/>
    </row>
    <row r="296" spans="1:13" s="6" customFormat="1" ht="15.75" customHeight="1" x14ac:dyDescent="0.2">
      <c r="A296" s="42"/>
      <c r="B296" s="42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2"/>
      <c r="B297" s="82"/>
      <c r="C297" s="65">
        <f>SUM(C295:C296)</f>
        <v>86764</v>
      </c>
      <c r="D297" s="65">
        <f t="shared" ref="D297" si="572">SUM(D295:D296)</f>
        <v>0</v>
      </c>
      <c r="E297" s="65">
        <f t="shared" ref="E297" si="573">SUM(E295:E296)</f>
        <v>0</v>
      </c>
      <c r="F297" s="65">
        <f t="shared" ref="F297" si="574">SUM(F295:F296)</f>
        <v>0</v>
      </c>
      <c r="G297" s="65">
        <f t="shared" ref="G297" si="575">SUM(G295:G296)</f>
        <v>0</v>
      </c>
      <c r="H297" s="65">
        <f t="shared" ref="H297" si="576">SUM(H295:H296)</f>
        <v>0</v>
      </c>
      <c r="I297" s="65">
        <f t="shared" ref="I297" si="577">SUM(I295:I296)</f>
        <v>0</v>
      </c>
      <c r="J297" s="65">
        <f t="shared" ref="J297" si="578">SUM(J295:J296)</f>
        <v>86764</v>
      </c>
      <c r="K297" s="65">
        <f t="shared" ref="K297" si="579">SUM(K295:K296)</f>
        <v>0</v>
      </c>
      <c r="L297" s="65">
        <f t="shared" ref="L297" si="580">SUM(L295:L296)</f>
        <v>0</v>
      </c>
      <c r="M297" s="65">
        <f t="shared" ref="M297" si="581">SUM(M295:M296)</f>
        <v>0</v>
      </c>
    </row>
    <row r="298" spans="1:13" s="6" customFormat="1" ht="39.75" customHeight="1" x14ac:dyDescent="0.2">
      <c r="A298" s="42"/>
      <c r="B298" s="42" t="s">
        <v>181</v>
      </c>
      <c r="C298" s="24">
        <f t="shared" si="560"/>
        <v>172880</v>
      </c>
      <c r="D298" s="24">
        <f t="shared" si="571"/>
        <v>2472</v>
      </c>
      <c r="E298" s="27">
        <v>2000</v>
      </c>
      <c r="F298" s="24">
        <v>472</v>
      </c>
      <c r="G298" s="24">
        <v>22524</v>
      </c>
      <c r="H298" s="24"/>
      <c r="I298" s="24"/>
      <c r="J298" s="24">
        <v>114012</v>
      </c>
      <c r="K298" s="24"/>
      <c r="L298" s="38">
        <v>33872</v>
      </c>
      <c r="M298" s="30"/>
    </row>
    <row r="299" spans="1:13" s="6" customFormat="1" ht="15.75" customHeight="1" x14ac:dyDescent="0.2">
      <c r="A299" s="42"/>
      <c r="B299" s="42"/>
      <c r="C299" s="24">
        <f>D299+G299+H299+I299+J299+K299+L299+M299</f>
        <v>0</v>
      </c>
      <c r="D299" s="24">
        <f>SUM(E299,F299)</f>
        <v>0</v>
      </c>
      <c r="E299" s="25"/>
      <c r="F299" s="26"/>
      <c r="G299" s="26"/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2"/>
      <c r="B300" s="82"/>
      <c r="C300" s="65">
        <f>SUM(C298:C299)</f>
        <v>172880</v>
      </c>
      <c r="D300" s="65">
        <f t="shared" ref="D300:M300" si="582">SUM(D298:D299)</f>
        <v>2472</v>
      </c>
      <c r="E300" s="65">
        <f t="shared" si="582"/>
        <v>2000</v>
      </c>
      <c r="F300" s="65">
        <f t="shared" si="582"/>
        <v>472</v>
      </c>
      <c r="G300" s="65">
        <f t="shared" si="582"/>
        <v>22524</v>
      </c>
      <c r="H300" s="65">
        <f t="shared" si="582"/>
        <v>0</v>
      </c>
      <c r="I300" s="65">
        <f t="shared" si="582"/>
        <v>0</v>
      </c>
      <c r="J300" s="65">
        <f t="shared" si="582"/>
        <v>114012</v>
      </c>
      <c r="K300" s="65">
        <f t="shared" si="582"/>
        <v>0</v>
      </c>
      <c r="L300" s="65">
        <f t="shared" si="582"/>
        <v>33872</v>
      </c>
      <c r="M300" s="65">
        <f t="shared" si="582"/>
        <v>0</v>
      </c>
    </row>
    <row r="301" spans="1:13" s="6" customFormat="1" ht="15.75" customHeight="1" x14ac:dyDescent="0.2">
      <c r="A301" s="42"/>
      <c r="B301" s="42" t="s">
        <v>267</v>
      </c>
      <c r="C301" s="24">
        <f t="shared" si="560"/>
        <v>57430</v>
      </c>
      <c r="D301" s="24">
        <f>SUM(E301:F301)</f>
        <v>0</v>
      </c>
      <c r="E301" s="27">
        <v>0</v>
      </c>
      <c r="F301" s="24">
        <v>0</v>
      </c>
      <c r="G301" s="24">
        <v>0</v>
      </c>
      <c r="H301" s="24"/>
      <c r="I301" s="24"/>
      <c r="J301" s="24">
        <v>57430</v>
      </c>
      <c r="K301" s="24"/>
      <c r="L301" s="38"/>
      <c r="M301" s="26"/>
    </row>
    <row r="302" spans="1:13" s="6" customFormat="1" ht="15.75" customHeight="1" x14ac:dyDescent="0.2">
      <c r="A302" s="42"/>
      <c r="B302" s="42"/>
      <c r="C302" s="24">
        <f>D302+G302+H302+I302+J302+K302+L302+M302</f>
        <v>0</v>
      </c>
      <c r="D302" s="24">
        <f>SUM(E302,F302)</f>
        <v>0</v>
      </c>
      <c r="E302" s="25"/>
      <c r="F302" s="26"/>
      <c r="G302" s="26"/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2"/>
      <c r="B303" s="82"/>
      <c r="C303" s="65">
        <f>SUM(C301:C302)</f>
        <v>57430</v>
      </c>
      <c r="D303" s="65">
        <f t="shared" ref="D303" si="583">SUM(D301:D302)</f>
        <v>0</v>
      </c>
      <c r="E303" s="65">
        <f t="shared" ref="E303" si="584">SUM(E301:E302)</f>
        <v>0</v>
      </c>
      <c r="F303" s="65">
        <f t="shared" ref="F303" si="585">SUM(F301:F302)</f>
        <v>0</v>
      </c>
      <c r="G303" s="65">
        <f t="shared" ref="G303" si="586">SUM(G301:G302)</f>
        <v>0</v>
      </c>
      <c r="H303" s="65">
        <f t="shared" ref="H303" si="587">SUM(H301:H302)</f>
        <v>0</v>
      </c>
      <c r="I303" s="65">
        <f t="shared" ref="I303" si="588">SUM(I301:I302)</f>
        <v>0</v>
      </c>
      <c r="J303" s="65">
        <f t="shared" ref="J303" si="589">SUM(J301:J302)</f>
        <v>57430</v>
      </c>
      <c r="K303" s="65">
        <f t="shared" ref="K303" si="590">SUM(K301:K302)</f>
        <v>0</v>
      </c>
      <c r="L303" s="65">
        <f t="shared" ref="L303" si="591">SUM(L301:L302)</f>
        <v>0</v>
      </c>
      <c r="M303" s="65">
        <f t="shared" ref="M303" si="592">SUM(M301:M302)</f>
        <v>0</v>
      </c>
    </row>
    <row r="304" spans="1:13" s="6" customFormat="1" ht="18" hidden="1" customHeight="1" x14ac:dyDescent="0.2">
      <c r="A304" s="42"/>
      <c r="B304" s="42" t="s">
        <v>268</v>
      </c>
      <c r="C304" s="24">
        <f t="shared" si="560"/>
        <v>27000</v>
      </c>
      <c r="D304" s="24">
        <f t="shared" ref="D304" si="593">SUM(E304:F304)</f>
        <v>0</v>
      </c>
      <c r="E304" s="27"/>
      <c r="F304" s="24"/>
      <c r="G304" s="24"/>
      <c r="H304" s="24"/>
      <c r="I304" s="24"/>
      <c r="J304" s="24">
        <v>27000</v>
      </c>
      <c r="K304" s="24"/>
      <c r="L304" s="38"/>
      <c r="M304" s="26"/>
    </row>
    <row r="305" spans="1:13" s="6" customFormat="1" ht="15.75" customHeight="1" x14ac:dyDescent="0.2">
      <c r="A305" s="42"/>
      <c r="B305" s="42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2"/>
      <c r="B306" s="82"/>
      <c r="C306" s="65">
        <f>SUM(C304:C305)</f>
        <v>27000</v>
      </c>
      <c r="D306" s="65">
        <f t="shared" ref="D306:M306" si="594">SUM(D304:D305)</f>
        <v>0</v>
      </c>
      <c r="E306" s="65">
        <f t="shared" si="594"/>
        <v>0</v>
      </c>
      <c r="F306" s="65">
        <f t="shared" si="594"/>
        <v>0</v>
      </c>
      <c r="G306" s="65">
        <f t="shared" si="594"/>
        <v>0</v>
      </c>
      <c r="H306" s="65">
        <f t="shared" si="594"/>
        <v>0</v>
      </c>
      <c r="I306" s="65">
        <f t="shared" si="594"/>
        <v>0</v>
      </c>
      <c r="J306" s="65">
        <f t="shared" si="594"/>
        <v>27000</v>
      </c>
      <c r="K306" s="65">
        <f t="shared" si="594"/>
        <v>0</v>
      </c>
      <c r="L306" s="65">
        <f t="shared" si="594"/>
        <v>0</v>
      </c>
      <c r="M306" s="65">
        <f t="shared" si="594"/>
        <v>0</v>
      </c>
    </row>
    <row r="307" spans="1:13" s="6" customFormat="1" ht="15.75" customHeight="1" x14ac:dyDescent="0.2">
      <c r="A307" s="84" t="s">
        <v>91</v>
      </c>
      <c r="B307" s="84" t="s">
        <v>92</v>
      </c>
      <c r="C307" s="29">
        <f>SUM(C310,C313)</f>
        <v>129990</v>
      </c>
      <c r="D307" s="29">
        <f t="shared" ref="D307:M307" si="595">SUM(D310,D313)</f>
        <v>0</v>
      </c>
      <c r="E307" s="29">
        <f t="shared" si="595"/>
        <v>0</v>
      </c>
      <c r="F307" s="29">
        <f t="shared" si="595"/>
        <v>0</v>
      </c>
      <c r="G307" s="29">
        <f t="shared" si="595"/>
        <v>69990</v>
      </c>
      <c r="H307" s="29">
        <f t="shared" si="595"/>
        <v>60000</v>
      </c>
      <c r="I307" s="29">
        <f t="shared" si="595"/>
        <v>0</v>
      </c>
      <c r="J307" s="29">
        <f t="shared" si="595"/>
        <v>0</v>
      </c>
      <c r="K307" s="29">
        <f t="shared" si="595"/>
        <v>0</v>
      </c>
      <c r="L307" s="29">
        <f t="shared" si="595"/>
        <v>0</v>
      </c>
      <c r="M307" s="29">
        <f t="shared" si="595"/>
        <v>0</v>
      </c>
    </row>
    <row r="308" spans="1:13" s="6" customFormat="1" ht="15.75" customHeight="1" x14ac:dyDescent="0.2">
      <c r="A308" s="42"/>
      <c r="B308" s="42"/>
      <c r="C308" s="24">
        <f>D308+G308+H308+I308+J308+K308+L308+M308</f>
        <v>0</v>
      </c>
      <c r="D308" s="24">
        <f>SUM(E308,F308)</f>
        <v>0</v>
      </c>
      <c r="E308" s="25">
        <f>SUM(E311,E314)</f>
        <v>0</v>
      </c>
      <c r="F308" s="25">
        <f t="shared" ref="F308:M308" si="596">SUM(F311,F314)</f>
        <v>0</v>
      </c>
      <c r="G308" s="25">
        <f t="shared" si="596"/>
        <v>0</v>
      </c>
      <c r="H308" s="25">
        <f t="shared" si="596"/>
        <v>0</v>
      </c>
      <c r="I308" s="25">
        <f t="shared" si="596"/>
        <v>0</v>
      </c>
      <c r="J308" s="25">
        <f t="shared" si="596"/>
        <v>0</v>
      </c>
      <c r="K308" s="25">
        <f t="shared" si="596"/>
        <v>0</v>
      </c>
      <c r="L308" s="25">
        <f t="shared" si="596"/>
        <v>0</v>
      </c>
      <c r="M308" s="25">
        <f t="shared" si="596"/>
        <v>0</v>
      </c>
    </row>
    <row r="309" spans="1:13" s="6" customFormat="1" ht="15.75" customHeight="1" x14ac:dyDescent="0.2">
      <c r="A309" s="82"/>
      <c r="B309" s="82"/>
      <c r="C309" s="66">
        <f>SUM(C307,C308)</f>
        <v>129990</v>
      </c>
      <c r="D309" s="66">
        <f t="shared" ref="D309:M309" si="597">SUM(D307,D308)</f>
        <v>0</v>
      </c>
      <c r="E309" s="66">
        <f t="shared" si="597"/>
        <v>0</v>
      </c>
      <c r="F309" s="66">
        <f t="shared" si="597"/>
        <v>0</v>
      </c>
      <c r="G309" s="66">
        <f t="shared" si="597"/>
        <v>69990</v>
      </c>
      <c r="H309" s="66">
        <f t="shared" si="597"/>
        <v>60000</v>
      </c>
      <c r="I309" s="66">
        <f t="shared" si="597"/>
        <v>0</v>
      </c>
      <c r="J309" s="66">
        <f t="shared" si="597"/>
        <v>0</v>
      </c>
      <c r="K309" s="66">
        <f t="shared" si="597"/>
        <v>0</v>
      </c>
      <c r="L309" s="66">
        <f t="shared" si="597"/>
        <v>0</v>
      </c>
      <c r="M309" s="66">
        <f t="shared" si="597"/>
        <v>0</v>
      </c>
    </row>
    <row r="310" spans="1:13" s="6" customFormat="1" ht="29.25" customHeight="1" x14ac:dyDescent="0.2">
      <c r="A310" s="42"/>
      <c r="B310" s="42" t="s">
        <v>127</v>
      </c>
      <c r="C310" s="24">
        <f>SUM(D310,G310,H310:M310)</f>
        <v>96300</v>
      </c>
      <c r="D310" s="24">
        <f>SUM(E310:F310)</f>
        <v>0</v>
      </c>
      <c r="E310" s="27"/>
      <c r="F310" s="24"/>
      <c r="G310" s="24">
        <v>36300</v>
      </c>
      <c r="H310" s="26">
        <v>60000</v>
      </c>
      <c r="I310" s="24"/>
      <c r="J310" s="24"/>
      <c r="K310" s="24"/>
      <c r="L310" s="37"/>
      <c r="M310" s="30"/>
    </row>
    <row r="311" spans="1:13" s="6" customFormat="1" ht="15.75" customHeight="1" x14ac:dyDescent="0.2">
      <c r="A311" s="42"/>
      <c r="B311" s="42"/>
      <c r="C311" s="24">
        <f>D311+G311+H311+I311+J311+K311+L311+M311</f>
        <v>0</v>
      </c>
      <c r="D311" s="24">
        <f>SUM(E311,F311)</f>
        <v>0</v>
      </c>
      <c r="E311" s="25"/>
      <c r="F311" s="26"/>
      <c r="G311" s="26"/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7"/>
      <c r="B312" s="87"/>
      <c r="C312" s="66">
        <f>SUM(C310:C311)</f>
        <v>96300</v>
      </c>
      <c r="D312" s="66">
        <f t="shared" ref="D312" si="598">SUM(D310:D311)</f>
        <v>0</v>
      </c>
      <c r="E312" s="66">
        <f t="shared" ref="E312" si="599">SUM(E310:E311)</f>
        <v>0</v>
      </c>
      <c r="F312" s="66">
        <f t="shared" ref="F312" si="600">SUM(F310:F311)</f>
        <v>0</v>
      </c>
      <c r="G312" s="66">
        <f t="shared" ref="G312" si="601">SUM(G310:G311)</f>
        <v>36300</v>
      </c>
      <c r="H312" s="66">
        <f t="shared" ref="H312" si="602">SUM(H310:H311)</f>
        <v>60000</v>
      </c>
      <c r="I312" s="66">
        <f t="shared" ref="I312" si="603">SUM(I310:I311)</f>
        <v>0</v>
      </c>
      <c r="J312" s="66">
        <f t="shared" ref="J312" si="604">SUM(J310:J311)</f>
        <v>0</v>
      </c>
      <c r="K312" s="66">
        <f t="shared" ref="K312" si="605">SUM(K310:K311)</f>
        <v>0</v>
      </c>
      <c r="L312" s="66">
        <f t="shared" ref="L312" si="606">SUM(L310:L311)</f>
        <v>0</v>
      </c>
      <c r="M312" s="66">
        <f t="shared" ref="M312" si="607">SUM(M310:M311)</f>
        <v>0</v>
      </c>
    </row>
    <row r="313" spans="1:13" s="6" customFormat="1" ht="29.25" customHeight="1" x14ac:dyDescent="0.2">
      <c r="A313" s="42"/>
      <c r="B313" s="42" t="s">
        <v>212</v>
      </c>
      <c r="C313" s="24">
        <f>SUM(D313,G313,H313:M313)</f>
        <v>33690</v>
      </c>
      <c r="D313" s="24">
        <f>SUM(E313:F313)</f>
        <v>0</v>
      </c>
      <c r="E313" s="27"/>
      <c r="F313" s="24"/>
      <c r="G313" s="24">
        <v>33690</v>
      </c>
      <c r="H313" s="26"/>
      <c r="I313" s="24"/>
      <c r="J313" s="24"/>
      <c r="K313" s="24"/>
      <c r="L313" s="37"/>
      <c r="M313" s="30"/>
    </row>
    <row r="314" spans="1:13" s="6" customFormat="1" ht="15.75" customHeight="1" x14ac:dyDescent="0.2">
      <c r="A314" s="42"/>
      <c r="B314" s="42"/>
      <c r="C314" s="24">
        <f>D314+G314+H314+I314+J314+K314+L314+M314</f>
        <v>0</v>
      </c>
      <c r="D314" s="24">
        <f>SUM(E314,F314)</f>
        <v>0</v>
      </c>
      <c r="E314" s="25"/>
      <c r="F314" s="26"/>
      <c r="G314" s="26"/>
      <c r="H314" s="24"/>
      <c r="I314" s="24"/>
      <c r="J314" s="24"/>
      <c r="K314" s="24"/>
      <c r="L314" s="24"/>
      <c r="M314" s="24"/>
    </row>
    <row r="315" spans="1:13" s="6" customFormat="1" ht="15.75" customHeight="1" x14ac:dyDescent="0.2">
      <c r="A315" s="87"/>
      <c r="B315" s="87"/>
      <c r="C315" s="66">
        <f>SUM(C313:C314)</f>
        <v>33690</v>
      </c>
      <c r="D315" s="66">
        <f t="shared" ref="D315:M315" si="608">SUM(D313:D314)</f>
        <v>0</v>
      </c>
      <c r="E315" s="66">
        <f t="shared" si="608"/>
        <v>0</v>
      </c>
      <c r="F315" s="66">
        <f t="shared" si="608"/>
        <v>0</v>
      </c>
      <c r="G315" s="66">
        <f t="shared" si="608"/>
        <v>33690</v>
      </c>
      <c r="H315" s="66">
        <f t="shared" si="608"/>
        <v>0</v>
      </c>
      <c r="I315" s="66">
        <f t="shared" si="608"/>
        <v>0</v>
      </c>
      <c r="J315" s="66">
        <f t="shared" si="608"/>
        <v>0</v>
      </c>
      <c r="K315" s="66">
        <f t="shared" si="608"/>
        <v>0</v>
      </c>
      <c r="L315" s="66">
        <f t="shared" si="608"/>
        <v>0</v>
      </c>
      <c r="M315" s="66">
        <f t="shared" si="608"/>
        <v>0</v>
      </c>
    </row>
    <row r="316" spans="1:13" s="6" customFormat="1" ht="15.75" customHeight="1" x14ac:dyDescent="0.2">
      <c r="A316" s="84" t="s">
        <v>93</v>
      </c>
      <c r="B316" s="84" t="s">
        <v>94</v>
      </c>
      <c r="C316" s="29">
        <f>SUM(C319,C322,C325,C328)</f>
        <v>442955</v>
      </c>
      <c r="D316" s="29">
        <f t="shared" ref="D316:M316" si="609">SUM(D319,D322,D325,D328)</f>
        <v>0</v>
      </c>
      <c r="E316" s="29">
        <f t="shared" si="609"/>
        <v>0</v>
      </c>
      <c r="F316" s="29">
        <f t="shared" si="609"/>
        <v>0</v>
      </c>
      <c r="G316" s="29">
        <f t="shared" si="609"/>
        <v>330102</v>
      </c>
      <c r="H316" s="29">
        <f t="shared" si="609"/>
        <v>0</v>
      </c>
      <c r="I316" s="29">
        <f t="shared" si="609"/>
        <v>0</v>
      </c>
      <c r="J316" s="29">
        <f t="shared" si="609"/>
        <v>112853</v>
      </c>
      <c r="K316" s="29">
        <f t="shared" si="609"/>
        <v>0</v>
      </c>
      <c r="L316" s="29">
        <f t="shared" si="609"/>
        <v>0</v>
      </c>
      <c r="M316" s="29">
        <f t="shared" si="609"/>
        <v>0</v>
      </c>
    </row>
    <row r="317" spans="1:13" s="6" customFormat="1" ht="15.75" customHeight="1" x14ac:dyDescent="0.2">
      <c r="A317" s="42"/>
      <c r="B317" s="42"/>
      <c r="C317" s="24">
        <f>D317+G317+H317+I317+J317+K317+L317+M317</f>
        <v>0</v>
      </c>
      <c r="D317" s="24">
        <f>SUM(E317,F317)</f>
        <v>0</v>
      </c>
      <c r="E317" s="25">
        <f>SUM(E320,E323,E326,E329)</f>
        <v>0</v>
      </c>
      <c r="F317" s="25">
        <f t="shared" ref="F317:M317" si="610">SUM(F320,F323,F326,F329)</f>
        <v>0</v>
      </c>
      <c r="G317" s="25">
        <f t="shared" si="610"/>
        <v>0</v>
      </c>
      <c r="H317" s="25">
        <f t="shared" si="610"/>
        <v>0</v>
      </c>
      <c r="I317" s="25">
        <f t="shared" si="610"/>
        <v>0</v>
      </c>
      <c r="J317" s="25">
        <f t="shared" si="610"/>
        <v>0</v>
      </c>
      <c r="K317" s="25">
        <f t="shared" si="610"/>
        <v>0</v>
      </c>
      <c r="L317" s="25">
        <f t="shared" si="610"/>
        <v>0</v>
      </c>
      <c r="M317" s="25">
        <f t="shared" si="610"/>
        <v>0</v>
      </c>
    </row>
    <row r="318" spans="1:13" s="6" customFormat="1" ht="15.75" customHeight="1" x14ac:dyDescent="0.2">
      <c r="A318" s="82"/>
      <c r="B318" s="82"/>
      <c r="C318" s="66">
        <f>SUM(C316,C317)</f>
        <v>442955</v>
      </c>
      <c r="D318" s="66">
        <f t="shared" ref="D318:M318" si="611">SUM(D316,D317)</f>
        <v>0</v>
      </c>
      <c r="E318" s="66">
        <f t="shared" si="611"/>
        <v>0</v>
      </c>
      <c r="F318" s="66">
        <f t="shared" si="611"/>
        <v>0</v>
      </c>
      <c r="G318" s="66">
        <f t="shared" si="611"/>
        <v>330102</v>
      </c>
      <c r="H318" s="66">
        <f t="shared" si="611"/>
        <v>0</v>
      </c>
      <c r="I318" s="66">
        <f t="shared" si="611"/>
        <v>0</v>
      </c>
      <c r="J318" s="66">
        <f t="shared" si="611"/>
        <v>112853</v>
      </c>
      <c r="K318" s="66">
        <f t="shared" si="611"/>
        <v>0</v>
      </c>
      <c r="L318" s="66">
        <f t="shared" si="611"/>
        <v>0</v>
      </c>
      <c r="M318" s="66">
        <f t="shared" si="611"/>
        <v>0</v>
      </c>
    </row>
    <row r="319" spans="1:13" s="6" customFormat="1" ht="15.75" customHeight="1" x14ac:dyDescent="0.2">
      <c r="A319" s="42"/>
      <c r="B319" s="42" t="s">
        <v>128</v>
      </c>
      <c r="C319" s="24">
        <f>SUM(D319,G319,H319:M319)</f>
        <v>112853</v>
      </c>
      <c r="D319" s="24">
        <f>SUM(E319:F319)</f>
        <v>0</v>
      </c>
      <c r="E319" s="27"/>
      <c r="F319" s="24"/>
      <c r="G319" s="24"/>
      <c r="H319" s="24"/>
      <c r="I319" s="24"/>
      <c r="J319" s="24">
        <v>112853</v>
      </c>
      <c r="K319" s="37"/>
      <c r="L319" s="37"/>
      <c r="M319" s="30"/>
    </row>
    <row r="320" spans="1:13" s="6" customFormat="1" ht="15.75" customHeight="1" x14ac:dyDescent="0.2">
      <c r="A320" s="42"/>
      <c r="B320" s="42"/>
      <c r="C320" s="24">
        <f>D320+G320+H320+I320+J320+K320+L320+M320</f>
        <v>0</v>
      </c>
      <c r="D320" s="24">
        <f>SUM(E320,F320)</f>
        <v>0</v>
      </c>
      <c r="E320" s="25"/>
      <c r="F320" s="26"/>
      <c r="G320" s="26"/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7"/>
      <c r="B321" s="87"/>
      <c r="C321" s="66">
        <f>SUM(C319:C320)</f>
        <v>112853</v>
      </c>
      <c r="D321" s="66">
        <f t="shared" ref="D321" si="612">SUM(D319:D320)</f>
        <v>0</v>
      </c>
      <c r="E321" s="66">
        <f t="shared" ref="E321" si="613">SUM(E319:E320)</f>
        <v>0</v>
      </c>
      <c r="F321" s="66">
        <f t="shared" ref="F321" si="614">SUM(F319:F320)</f>
        <v>0</v>
      </c>
      <c r="G321" s="66">
        <f t="shared" ref="G321" si="615">SUM(G319:G320)</f>
        <v>0</v>
      </c>
      <c r="H321" s="66">
        <f t="shared" ref="H321" si="616">SUM(H319:H320)</f>
        <v>0</v>
      </c>
      <c r="I321" s="66">
        <f t="shared" ref="I321" si="617">SUM(I319:I320)</f>
        <v>0</v>
      </c>
      <c r="J321" s="66">
        <f t="shared" ref="J321" si="618">SUM(J319:J320)</f>
        <v>112853</v>
      </c>
      <c r="K321" s="66">
        <f t="shared" ref="K321" si="619">SUM(K319:K320)</f>
        <v>0</v>
      </c>
      <c r="L321" s="66">
        <f t="shared" ref="L321" si="620">SUM(L319:L320)</f>
        <v>0</v>
      </c>
      <c r="M321" s="66">
        <f t="shared" ref="M321" si="621">SUM(M319:M320)</f>
        <v>0</v>
      </c>
    </row>
    <row r="322" spans="1:13" s="6" customFormat="1" ht="15.75" customHeight="1" x14ac:dyDescent="0.2">
      <c r="A322" s="42"/>
      <c r="B322" s="42" t="s">
        <v>129</v>
      </c>
      <c r="C322" s="24">
        <f>SUM(D322,G322,H322:M322)</f>
        <v>81172</v>
      </c>
      <c r="D322" s="24">
        <f>SUM(E322:F322)</f>
        <v>0</v>
      </c>
      <c r="E322" s="27"/>
      <c r="F322" s="24"/>
      <c r="G322" s="26">
        <v>81172</v>
      </c>
      <c r="H322" s="39"/>
      <c r="I322" s="24"/>
      <c r="J322" s="24"/>
      <c r="K322" s="37"/>
      <c r="L322" s="37"/>
      <c r="M322" s="30"/>
    </row>
    <row r="323" spans="1:13" s="6" customFormat="1" ht="15.75" customHeight="1" x14ac:dyDescent="0.2">
      <c r="A323" s="42"/>
      <c r="B323" s="42"/>
      <c r="C323" s="24">
        <f>D323+G323+H323+I323+J323+K323+L323+M323</f>
        <v>0</v>
      </c>
      <c r="D323" s="24">
        <f>SUM(E323,F323)</f>
        <v>0</v>
      </c>
      <c r="E323" s="25"/>
      <c r="F323" s="26"/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7"/>
      <c r="B324" s="87"/>
      <c r="C324" s="66">
        <f>SUM(C322:C323)</f>
        <v>81172</v>
      </c>
      <c r="D324" s="66">
        <f t="shared" ref="D324" si="622">SUM(D322:D323)</f>
        <v>0</v>
      </c>
      <c r="E324" s="66">
        <f t="shared" ref="E324" si="623">SUM(E322:E323)</f>
        <v>0</v>
      </c>
      <c r="F324" s="66">
        <f t="shared" ref="F324" si="624">SUM(F322:F323)</f>
        <v>0</v>
      </c>
      <c r="G324" s="66">
        <f t="shared" ref="G324" si="625">SUM(G322:G323)</f>
        <v>81172</v>
      </c>
      <c r="H324" s="66">
        <f t="shared" ref="H324" si="626">SUM(H322:H323)</f>
        <v>0</v>
      </c>
      <c r="I324" s="66">
        <f t="shared" ref="I324" si="627">SUM(I322:I323)</f>
        <v>0</v>
      </c>
      <c r="J324" s="66">
        <f t="shared" ref="J324" si="628">SUM(J322:J323)</f>
        <v>0</v>
      </c>
      <c r="K324" s="66">
        <f t="shared" ref="K324" si="629">SUM(K322:K323)</f>
        <v>0</v>
      </c>
      <c r="L324" s="66">
        <f t="shared" ref="L324" si="630">SUM(L322:L323)</f>
        <v>0</v>
      </c>
      <c r="M324" s="66">
        <f t="shared" ref="M324" si="631">SUM(M322:M323)</f>
        <v>0</v>
      </c>
    </row>
    <row r="325" spans="1:13" s="6" customFormat="1" ht="27" customHeight="1" x14ac:dyDescent="0.2">
      <c r="A325" s="42"/>
      <c r="B325" s="42" t="s">
        <v>130</v>
      </c>
      <c r="C325" s="24">
        <f>SUM(D325,G325,H325:M325)</f>
        <v>248930</v>
      </c>
      <c r="D325" s="24">
        <f>SUM(E325:F325)</f>
        <v>0</v>
      </c>
      <c r="E325" s="27"/>
      <c r="F325" s="24"/>
      <c r="G325" s="24">
        <v>248930</v>
      </c>
      <c r="H325" s="24"/>
      <c r="I325" s="24"/>
      <c r="J325" s="24"/>
      <c r="K325" s="37"/>
      <c r="L325" s="37"/>
      <c r="M325" s="30"/>
    </row>
    <row r="326" spans="1:13" s="6" customFormat="1" ht="15.75" customHeight="1" x14ac:dyDescent="0.2">
      <c r="A326" s="42"/>
      <c r="B326" s="42"/>
      <c r="C326" s="24">
        <f>D326+G326+H326+I326+J326+K326+L326+M326</f>
        <v>0</v>
      </c>
      <c r="D326" s="24">
        <f>SUM(E326,F326)</f>
        <v>0</v>
      </c>
      <c r="E326" s="25"/>
      <c r="F326" s="26"/>
      <c r="G326" s="26"/>
      <c r="H326" s="24"/>
      <c r="I326" s="24"/>
      <c r="J326" s="24"/>
      <c r="K326" s="24"/>
      <c r="L326" s="24"/>
      <c r="M326" s="24"/>
    </row>
    <row r="327" spans="1:13" s="6" customFormat="1" ht="15.75" customHeight="1" x14ac:dyDescent="0.2">
      <c r="A327" s="87"/>
      <c r="B327" s="87"/>
      <c r="C327" s="66">
        <f>SUM(C325:C326)</f>
        <v>248930</v>
      </c>
      <c r="D327" s="66">
        <f t="shared" ref="D327" si="632">SUM(D325:D326)</f>
        <v>0</v>
      </c>
      <c r="E327" s="66">
        <f t="shared" ref="E327" si="633">SUM(E325:E326)</f>
        <v>0</v>
      </c>
      <c r="F327" s="66">
        <f t="shared" ref="F327" si="634">SUM(F325:F326)</f>
        <v>0</v>
      </c>
      <c r="G327" s="66">
        <f t="shared" ref="G327" si="635">SUM(G325:G326)</f>
        <v>248930</v>
      </c>
      <c r="H327" s="66">
        <f t="shared" ref="H327" si="636">SUM(H325:H326)</f>
        <v>0</v>
      </c>
      <c r="I327" s="66">
        <f t="shared" ref="I327" si="637">SUM(I325:I326)</f>
        <v>0</v>
      </c>
      <c r="J327" s="66">
        <f t="shared" ref="J327" si="638">SUM(J325:J326)</f>
        <v>0</v>
      </c>
      <c r="K327" s="66">
        <f t="shared" ref="K327" si="639">SUM(K325:K326)</f>
        <v>0</v>
      </c>
      <c r="L327" s="66">
        <f t="shared" ref="L327" si="640">SUM(L325:L326)</f>
        <v>0</v>
      </c>
      <c r="M327" s="66">
        <f t="shared" ref="M327" si="641">SUM(M325:M326)</f>
        <v>0</v>
      </c>
    </row>
    <row r="328" spans="1:13" s="6" customFormat="1" ht="14.25" customHeight="1" x14ac:dyDescent="0.2">
      <c r="A328" s="42"/>
      <c r="B328" s="42"/>
      <c r="C328" s="24">
        <f>SUM(D328,G328,H328:M328)</f>
        <v>0</v>
      </c>
      <c r="D328" s="24">
        <f>SUM(E328:F328)</f>
        <v>0</v>
      </c>
      <c r="E328" s="27"/>
      <c r="F328" s="24"/>
      <c r="G328" s="24"/>
      <c r="H328" s="24"/>
      <c r="I328" s="24"/>
      <c r="J328" s="24"/>
      <c r="K328" s="37"/>
      <c r="L328" s="37"/>
      <c r="M328" s="30"/>
    </row>
    <row r="329" spans="1:13" s="6" customFormat="1" ht="14.25" customHeight="1" x14ac:dyDescent="0.2">
      <c r="A329" s="42"/>
      <c r="B329" s="42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7"/>
      <c r="B330" s="87"/>
      <c r="C330" s="66">
        <f>SUM(C328:C329)</f>
        <v>0</v>
      </c>
      <c r="D330" s="66">
        <f t="shared" ref="D330:M330" si="642">SUM(D328:D329)</f>
        <v>0</v>
      </c>
      <c r="E330" s="66">
        <f t="shared" si="642"/>
        <v>0</v>
      </c>
      <c r="F330" s="66">
        <f t="shared" si="642"/>
        <v>0</v>
      </c>
      <c r="G330" s="66">
        <f t="shared" si="642"/>
        <v>0</v>
      </c>
      <c r="H330" s="66">
        <f t="shared" si="642"/>
        <v>0</v>
      </c>
      <c r="I330" s="66">
        <f t="shared" si="642"/>
        <v>0</v>
      </c>
      <c r="J330" s="66">
        <f t="shared" si="642"/>
        <v>0</v>
      </c>
      <c r="K330" s="66">
        <f t="shared" si="642"/>
        <v>0</v>
      </c>
      <c r="L330" s="66">
        <f t="shared" si="642"/>
        <v>0</v>
      </c>
      <c r="M330" s="66">
        <f t="shared" si="642"/>
        <v>0</v>
      </c>
    </row>
    <row r="331" spans="1:13" s="6" customFormat="1" ht="25.5" customHeight="1" x14ac:dyDescent="0.2">
      <c r="A331" s="84" t="s">
        <v>96</v>
      </c>
      <c r="B331" s="84" t="s">
        <v>97</v>
      </c>
      <c r="C331" s="29">
        <f>SUM(C334,C337,C340,C343,C346,C349,C352,C355,C361,C358,C364,C367,C370,C373)</f>
        <v>2274207</v>
      </c>
      <c r="D331" s="29">
        <f>SUM(D334,D337,D340,D343,D346,D349,D352,D355,D361,D358,D364,D367,D370,D373)</f>
        <v>189694</v>
      </c>
      <c r="E331" s="29">
        <f>SUM(E334,E337,E340,E343,E346,E349,E352,E355,E361,E358,E364,E367,E370,E373)</f>
        <v>153386</v>
      </c>
      <c r="F331" s="29">
        <f t="shared" ref="F331:M331" si="643">SUM(F334,F337,F340,F343,F346,F349,F352,F355,F361,F358,F364,F367,F370,F373)</f>
        <v>36308</v>
      </c>
      <c r="G331" s="29">
        <f t="shared" si="643"/>
        <v>450867</v>
      </c>
      <c r="H331" s="29">
        <f t="shared" si="643"/>
        <v>1568661</v>
      </c>
      <c r="I331" s="29">
        <f t="shared" si="643"/>
        <v>0</v>
      </c>
      <c r="J331" s="29">
        <f t="shared" si="643"/>
        <v>64985</v>
      </c>
      <c r="K331" s="29">
        <f t="shared" si="643"/>
        <v>0</v>
      </c>
      <c r="L331" s="29">
        <f t="shared" si="643"/>
        <v>0</v>
      </c>
      <c r="M331" s="29">
        <f t="shared" si="643"/>
        <v>0</v>
      </c>
    </row>
    <row r="332" spans="1:13" s="6" customFormat="1" ht="15.75" customHeight="1" x14ac:dyDescent="0.2">
      <c r="A332" s="42"/>
      <c r="B332" s="42"/>
      <c r="C332" s="24">
        <f>D332+G332+H332+I332+J332+K332+L332+M332</f>
        <v>-3630</v>
      </c>
      <c r="D332" s="24">
        <f>SUM(E332,F332)</f>
        <v>0</v>
      </c>
      <c r="E332" s="25">
        <f>SUM(E335,E338,E341,E344,E347,E350,E353,E356,E362,E365,E368,E371,E374)</f>
        <v>0</v>
      </c>
      <c r="F332" s="25">
        <f t="shared" ref="F332:M332" si="644">SUM(F335,F338,F341,F344,F347,F350,F353,F356,F362,F365,F368,F371,F374)</f>
        <v>0</v>
      </c>
      <c r="G332" s="25">
        <f t="shared" si="644"/>
        <v>-3630</v>
      </c>
      <c r="H332" s="25">
        <f t="shared" si="644"/>
        <v>0</v>
      </c>
      <c r="I332" s="25">
        <f t="shared" si="644"/>
        <v>0</v>
      </c>
      <c r="J332" s="25">
        <f t="shared" si="644"/>
        <v>0</v>
      </c>
      <c r="K332" s="25">
        <f t="shared" si="644"/>
        <v>0</v>
      </c>
      <c r="L332" s="25">
        <f t="shared" si="644"/>
        <v>0</v>
      </c>
      <c r="M332" s="25">
        <f t="shared" si="644"/>
        <v>0</v>
      </c>
    </row>
    <row r="333" spans="1:13" s="6" customFormat="1" ht="15.75" customHeight="1" x14ac:dyDescent="0.2">
      <c r="A333" s="82"/>
      <c r="B333" s="82"/>
      <c r="C333" s="66">
        <f>SUM(C331,C332)</f>
        <v>2270577</v>
      </c>
      <c r="D333" s="66">
        <f t="shared" ref="D333:M333" si="645">SUM(D331,D332)</f>
        <v>189694</v>
      </c>
      <c r="E333" s="66">
        <f t="shared" si="645"/>
        <v>153386</v>
      </c>
      <c r="F333" s="66">
        <f t="shared" si="645"/>
        <v>36308</v>
      </c>
      <c r="G333" s="66">
        <f t="shared" si="645"/>
        <v>447237</v>
      </c>
      <c r="H333" s="66">
        <f t="shared" si="645"/>
        <v>1568661</v>
      </c>
      <c r="I333" s="66">
        <f t="shared" si="645"/>
        <v>0</v>
      </c>
      <c r="J333" s="66">
        <f t="shared" si="645"/>
        <v>64985</v>
      </c>
      <c r="K333" s="66">
        <f t="shared" si="645"/>
        <v>0</v>
      </c>
      <c r="L333" s="66">
        <f t="shared" si="645"/>
        <v>0</v>
      </c>
      <c r="M333" s="66">
        <f t="shared" si="645"/>
        <v>0</v>
      </c>
    </row>
    <row r="334" spans="1:13" s="6" customFormat="1" ht="15.75" customHeight="1" x14ac:dyDescent="0.2">
      <c r="A334" s="84"/>
      <c r="B334" s="42" t="s">
        <v>125</v>
      </c>
      <c r="C334" s="24">
        <f t="shared" ref="C334:C373" si="646">SUM(D334,G334,H334:M334)</f>
        <v>140000</v>
      </c>
      <c r="D334" s="24">
        <f t="shared" ref="D334:D373" si="647">SUM(E334:F334)</f>
        <v>0</v>
      </c>
      <c r="E334" s="27"/>
      <c r="F334" s="24"/>
      <c r="G334" s="24">
        <v>125000</v>
      </c>
      <c r="H334" s="29"/>
      <c r="I334" s="29"/>
      <c r="J334" s="24">
        <v>15000</v>
      </c>
      <c r="K334" s="29"/>
      <c r="L334" s="29"/>
      <c r="M334" s="29"/>
    </row>
    <row r="335" spans="1:13" s="6" customFormat="1" ht="15.75" customHeight="1" x14ac:dyDescent="0.2">
      <c r="A335" s="42"/>
      <c r="B335" s="42"/>
      <c r="C335" s="24">
        <f>D335+G335+H335+I335+J335+K335+L335+M335</f>
        <v>0</v>
      </c>
      <c r="D335" s="24">
        <f>SUM(E335,F335)</f>
        <v>0</v>
      </c>
      <c r="E335" s="25"/>
      <c r="F335" s="26"/>
      <c r="G335" s="26"/>
      <c r="H335" s="24"/>
      <c r="I335" s="24"/>
      <c r="J335" s="24"/>
      <c r="K335" s="24"/>
      <c r="L335" s="24"/>
      <c r="M335" s="24"/>
    </row>
    <row r="336" spans="1:13" s="6" customFormat="1" ht="15.75" customHeight="1" x14ac:dyDescent="0.2">
      <c r="A336" s="87"/>
      <c r="B336" s="87"/>
      <c r="C336" s="66">
        <f>SUM(C334:C335)</f>
        <v>140000</v>
      </c>
      <c r="D336" s="66">
        <f t="shared" ref="D336" si="648">SUM(D334:D335)</f>
        <v>0</v>
      </c>
      <c r="E336" s="66">
        <f t="shared" ref="E336" si="649">SUM(E334:E335)</f>
        <v>0</v>
      </c>
      <c r="F336" s="66">
        <f t="shared" ref="F336" si="650">SUM(F334:F335)</f>
        <v>0</v>
      </c>
      <c r="G336" s="66">
        <f t="shared" ref="G336" si="651">SUM(G334:G335)</f>
        <v>125000</v>
      </c>
      <c r="H336" s="66">
        <f t="shared" ref="H336" si="652">SUM(H334:H335)</f>
        <v>0</v>
      </c>
      <c r="I336" s="66">
        <f t="shared" ref="I336" si="653">SUM(I334:I335)</f>
        <v>0</v>
      </c>
      <c r="J336" s="66">
        <f t="shared" ref="J336" si="654">SUM(J334:J335)</f>
        <v>15000</v>
      </c>
      <c r="K336" s="66">
        <f t="shared" ref="K336" si="655">SUM(K334:K335)</f>
        <v>0</v>
      </c>
      <c r="L336" s="66">
        <f t="shared" ref="L336" si="656">SUM(L334:L335)</f>
        <v>0</v>
      </c>
      <c r="M336" s="66">
        <f t="shared" ref="M336" si="657">SUM(M334:M335)</f>
        <v>0</v>
      </c>
    </row>
    <row r="337" spans="1:13" s="6" customFormat="1" ht="15.75" customHeight="1" x14ac:dyDescent="0.2">
      <c r="A337" s="24"/>
      <c r="B337" s="24" t="s">
        <v>131</v>
      </c>
      <c r="C337" s="24">
        <f t="shared" si="646"/>
        <v>25867</v>
      </c>
      <c r="D337" s="24">
        <f t="shared" si="647"/>
        <v>0</v>
      </c>
      <c r="E337" s="27"/>
      <c r="F337" s="24"/>
      <c r="G337" s="24">
        <v>25867</v>
      </c>
      <c r="H337" s="24"/>
      <c r="I337" s="24"/>
      <c r="J337" s="24"/>
      <c r="K337" s="24"/>
      <c r="L337" s="24"/>
      <c r="M337" s="24"/>
    </row>
    <row r="338" spans="1:13" s="6" customFormat="1" ht="15.75" customHeight="1" x14ac:dyDescent="0.2">
      <c r="A338" s="42"/>
      <c r="B338" s="42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7"/>
      <c r="B339" s="87"/>
      <c r="C339" s="66">
        <f>SUM(C337:C338)</f>
        <v>25867</v>
      </c>
      <c r="D339" s="66">
        <f t="shared" ref="D339" si="658">SUM(D337:D338)</f>
        <v>0</v>
      </c>
      <c r="E339" s="66">
        <f t="shared" ref="E339" si="659">SUM(E337:E338)</f>
        <v>0</v>
      </c>
      <c r="F339" s="66">
        <f t="shared" ref="F339" si="660">SUM(F337:F338)</f>
        <v>0</v>
      </c>
      <c r="G339" s="66">
        <f t="shared" ref="G339" si="661">SUM(G337:G338)</f>
        <v>25867</v>
      </c>
      <c r="H339" s="66">
        <f t="shared" ref="H339" si="662">SUM(H337:H338)</f>
        <v>0</v>
      </c>
      <c r="I339" s="66">
        <f t="shared" ref="I339" si="663">SUM(I337:I338)</f>
        <v>0</v>
      </c>
      <c r="J339" s="66">
        <f t="shared" ref="J339" si="664">SUM(J337:J338)</f>
        <v>0</v>
      </c>
      <c r="K339" s="66">
        <f t="shared" ref="K339" si="665">SUM(K337:K338)</f>
        <v>0</v>
      </c>
      <c r="L339" s="66">
        <f t="shared" ref="L339" si="666">SUM(L337:L338)</f>
        <v>0</v>
      </c>
      <c r="M339" s="66">
        <f t="shared" ref="M339" si="667">SUM(M337:M338)</f>
        <v>0</v>
      </c>
    </row>
    <row r="340" spans="1:13" s="6" customFormat="1" ht="15.75" customHeight="1" x14ac:dyDescent="0.2">
      <c r="A340" s="24"/>
      <c r="B340" s="24" t="s">
        <v>147</v>
      </c>
      <c r="C340" s="24">
        <f>SUM(D340,G340,H340:M340)</f>
        <v>189694</v>
      </c>
      <c r="D340" s="24">
        <f>SUM(E340:F340)</f>
        <v>189694</v>
      </c>
      <c r="E340" s="25">
        <v>153386</v>
      </c>
      <c r="F340" s="26">
        <v>36308</v>
      </c>
      <c r="G340" s="24"/>
      <c r="H340" s="24"/>
      <c r="I340" s="24"/>
      <c r="J340" s="24"/>
      <c r="K340" s="24"/>
      <c r="L340" s="24"/>
      <c r="M340" s="24"/>
    </row>
    <row r="341" spans="1:13" s="6" customFormat="1" ht="15.75" customHeight="1" x14ac:dyDescent="0.2">
      <c r="A341" s="42"/>
      <c r="B341" s="42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7"/>
      <c r="B342" s="87"/>
      <c r="C342" s="66">
        <f>SUM(C340:C341)</f>
        <v>189694</v>
      </c>
      <c r="D342" s="66">
        <f t="shared" ref="D342" si="668">SUM(D340:D341)</f>
        <v>189694</v>
      </c>
      <c r="E342" s="66">
        <f t="shared" ref="E342" si="669">SUM(E340:E341)</f>
        <v>153386</v>
      </c>
      <c r="F342" s="66">
        <f t="shared" ref="F342" si="670">SUM(F340:F341)</f>
        <v>36308</v>
      </c>
      <c r="G342" s="66">
        <f t="shared" ref="G342" si="671">SUM(G340:G341)</f>
        <v>0</v>
      </c>
      <c r="H342" s="66">
        <f t="shared" ref="H342" si="672">SUM(H340:H341)</f>
        <v>0</v>
      </c>
      <c r="I342" s="66">
        <f t="shared" ref="I342" si="673">SUM(I340:I341)</f>
        <v>0</v>
      </c>
      <c r="J342" s="66">
        <f t="shared" ref="J342" si="674">SUM(J340:J341)</f>
        <v>0</v>
      </c>
      <c r="K342" s="66">
        <f t="shared" ref="K342" si="675">SUM(K340:K341)</f>
        <v>0</v>
      </c>
      <c r="L342" s="66">
        <f t="shared" ref="L342" si="676">SUM(L340:L341)</f>
        <v>0</v>
      </c>
      <c r="M342" s="66">
        <f t="shared" ref="M342" si="677">SUM(M340:M341)</f>
        <v>0</v>
      </c>
    </row>
    <row r="343" spans="1:13" s="6" customFormat="1" ht="15.75" customHeight="1" x14ac:dyDescent="0.2">
      <c r="A343" s="24"/>
      <c r="B343" s="24" t="s">
        <v>132</v>
      </c>
      <c r="C343" s="24">
        <f t="shared" si="646"/>
        <v>147085</v>
      </c>
      <c r="D343" s="24">
        <f t="shared" si="647"/>
        <v>0</v>
      </c>
      <c r="E343" s="27"/>
      <c r="F343" s="24"/>
      <c r="G343" s="26">
        <v>97100</v>
      </c>
      <c r="H343" s="24"/>
      <c r="I343" s="24"/>
      <c r="J343" s="24">
        <v>49985</v>
      </c>
      <c r="K343" s="24"/>
      <c r="L343" s="24"/>
      <c r="M343" s="24"/>
    </row>
    <row r="344" spans="1:13" s="6" customFormat="1" ht="15.75" customHeight="1" x14ac:dyDescent="0.2">
      <c r="A344" s="42"/>
      <c r="B344" s="42"/>
      <c r="C344" s="24">
        <f>D344+G344+H344+I344+J344+K344+L344+M344</f>
        <v>-3630</v>
      </c>
      <c r="D344" s="24">
        <f>SUM(E344,F344)</f>
        <v>0</v>
      </c>
      <c r="E344" s="25"/>
      <c r="F344" s="26"/>
      <c r="G344" s="26">
        <v>-3630</v>
      </c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7"/>
      <c r="B345" s="87"/>
      <c r="C345" s="66">
        <f>SUM(C343:C344)</f>
        <v>143455</v>
      </c>
      <c r="D345" s="66">
        <f t="shared" ref="D345" si="678">SUM(D343:D344)</f>
        <v>0</v>
      </c>
      <c r="E345" s="66">
        <f t="shared" ref="E345" si="679">SUM(E343:E344)</f>
        <v>0</v>
      </c>
      <c r="F345" s="66">
        <f t="shared" ref="F345" si="680">SUM(F343:F344)</f>
        <v>0</v>
      </c>
      <c r="G345" s="66">
        <f t="shared" ref="G345" si="681">SUM(G343:G344)</f>
        <v>93470</v>
      </c>
      <c r="H345" s="66">
        <f t="shared" ref="H345" si="682">SUM(H343:H344)</f>
        <v>0</v>
      </c>
      <c r="I345" s="66">
        <f t="shared" ref="I345" si="683">SUM(I343:I344)</f>
        <v>0</v>
      </c>
      <c r="J345" s="66">
        <f t="shared" ref="J345" si="684">SUM(J343:J344)</f>
        <v>49985</v>
      </c>
      <c r="K345" s="66">
        <f t="shared" ref="K345" si="685">SUM(K343:K344)</f>
        <v>0</v>
      </c>
      <c r="L345" s="66">
        <f t="shared" ref="L345" si="686">SUM(L343:L344)</f>
        <v>0</v>
      </c>
      <c r="M345" s="66">
        <f t="shared" ref="M345" si="687">SUM(M343:M344)</f>
        <v>0</v>
      </c>
    </row>
    <row r="346" spans="1:13" s="6" customFormat="1" ht="15.75" customHeight="1" x14ac:dyDescent="0.2">
      <c r="A346" s="24"/>
      <c r="B346" s="24" t="s">
        <v>135</v>
      </c>
      <c r="C346" s="24">
        <f t="shared" si="646"/>
        <v>17074</v>
      </c>
      <c r="D346" s="24">
        <f>SUM(E346:F346)</f>
        <v>0</v>
      </c>
      <c r="E346" s="27"/>
      <c r="F346" s="24"/>
      <c r="G346" s="24"/>
      <c r="H346" s="24">
        <v>17074</v>
      </c>
      <c r="I346" s="24"/>
      <c r="J346" s="24"/>
      <c r="K346" s="24"/>
      <c r="L346" s="24"/>
      <c r="M346" s="24"/>
    </row>
    <row r="347" spans="1:13" s="6" customFormat="1" ht="15.75" customHeight="1" x14ac:dyDescent="0.2">
      <c r="A347" s="42"/>
      <c r="B347" s="42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7"/>
      <c r="B348" s="87"/>
      <c r="C348" s="66">
        <f>SUM(C346:C347)</f>
        <v>17074</v>
      </c>
      <c r="D348" s="66">
        <f t="shared" ref="D348" si="688">SUM(D346:D347)</f>
        <v>0</v>
      </c>
      <c r="E348" s="66">
        <f t="shared" ref="E348" si="689">SUM(E346:E347)</f>
        <v>0</v>
      </c>
      <c r="F348" s="66">
        <f t="shared" ref="F348" si="690">SUM(F346:F347)</f>
        <v>0</v>
      </c>
      <c r="G348" s="66">
        <f t="shared" ref="G348" si="691">SUM(G346:G347)</f>
        <v>0</v>
      </c>
      <c r="H348" s="66">
        <f t="shared" ref="H348" si="692">SUM(H346:H347)</f>
        <v>17074</v>
      </c>
      <c r="I348" s="66">
        <f t="shared" ref="I348" si="693">SUM(I346:I347)</f>
        <v>0</v>
      </c>
      <c r="J348" s="66">
        <f t="shared" ref="J348" si="694">SUM(J346:J347)</f>
        <v>0</v>
      </c>
      <c r="K348" s="66">
        <f t="shared" ref="K348" si="695">SUM(K346:K347)</f>
        <v>0</v>
      </c>
      <c r="L348" s="66">
        <f t="shared" ref="L348" si="696">SUM(L346:L347)</f>
        <v>0</v>
      </c>
      <c r="M348" s="66">
        <f t="shared" ref="M348" si="697">SUM(M346:M347)</f>
        <v>0</v>
      </c>
    </row>
    <row r="349" spans="1:13" s="6" customFormat="1" ht="15.75" customHeight="1" x14ac:dyDescent="0.2">
      <c r="A349" s="24"/>
      <c r="B349" s="42" t="s">
        <v>146</v>
      </c>
      <c r="C349" s="24">
        <f t="shared" si="646"/>
        <v>19900</v>
      </c>
      <c r="D349" s="24">
        <f>SUM(E349:F349)</f>
        <v>0</v>
      </c>
      <c r="E349" s="27"/>
      <c r="F349" s="24"/>
      <c r="G349" s="26"/>
      <c r="H349" s="24">
        <v>19900</v>
      </c>
      <c r="I349" s="24"/>
      <c r="J349" s="24"/>
      <c r="K349" s="24"/>
      <c r="L349" s="24"/>
      <c r="M349" s="24"/>
    </row>
    <row r="350" spans="1:13" s="6" customFormat="1" ht="15.75" customHeight="1" x14ac:dyDescent="0.2">
      <c r="A350" s="42"/>
      <c r="B350" s="42"/>
      <c r="C350" s="24">
        <f>D350+G350+H350+I350+J350+K350+L350+M350</f>
        <v>0</v>
      </c>
      <c r="D350" s="24">
        <f>SUM(E350,F350)</f>
        <v>0</v>
      </c>
      <c r="E350" s="25"/>
      <c r="F350" s="26"/>
      <c r="G350" s="26"/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7"/>
      <c r="B351" s="87"/>
      <c r="C351" s="66">
        <f>SUM(C349:C350)</f>
        <v>19900</v>
      </c>
      <c r="D351" s="66">
        <f t="shared" ref="D351" si="698">SUM(D349:D350)</f>
        <v>0</v>
      </c>
      <c r="E351" s="66">
        <f t="shared" ref="E351" si="699">SUM(E349:E350)</f>
        <v>0</v>
      </c>
      <c r="F351" s="66">
        <f t="shared" ref="F351" si="700">SUM(F349:F350)</f>
        <v>0</v>
      </c>
      <c r="G351" s="66">
        <f t="shared" ref="G351" si="701">SUM(G349:G350)</f>
        <v>0</v>
      </c>
      <c r="H351" s="66">
        <f t="shared" ref="H351" si="702">SUM(H349:H350)</f>
        <v>19900</v>
      </c>
      <c r="I351" s="66">
        <f t="shared" ref="I351" si="703">SUM(I349:I350)</f>
        <v>0</v>
      </c>
      <c r="J351" s="66">
        <f t="shared" ref="J351" si="704">SUM(J349:J350)</f>
        <v>0</v>
      </c>
      <c r="K351" s="66">
        <f t="shared" ref="K351" si="705">SUM(K349:K350)</f>
        <v>0</v>
      </c>
      <c r="L351" s="66">
        <f t="shared" ref="L351" si="706">SUM(L349:L350)</f>
        <v>0</v>
      </c>
      <c r="M351" s="66">
        <f t="shared" ref="M351" si="707">SUM(M349:M350)</f>
        <v>0</v>
      </c>
    </row>
    <row r="352" spans="1:13" s="6" customFormat="1" ht="15.75" customHeight="1" x14ac:dyDescent="0.2">
      <c r="A352" s="24"/>
      <c r="B352" s="24" t="s">
        <v>136</v>
      </c>
      <c r="C352" s="24">
        <f t="shared" si="646"/>
        <v>316253</v>
      </c>
      <c r="D352" s="24">
        <f>SUM(E352:F352)</f>
        <v>0</v>
      </c>
      <c r="E352" s="27"/>
      <c r="F352" s="24"/>
      <c r="G352" s="24"/>
      <c r="H352" s="26">
        <v>316253</v>
      </c>
      <c r="I352" s="24"/>
      <c r="J352" s="24"/>
      <c r="K352" s="24"/>
      <c r="L352" s="24"/>
      <c r="M352" s="24"/>
    </row>
    <row r="353" spans="1:13" s="6" customFormat="1" ht="15.75" customHeight="1" x14ac:dyDescent="0.2">
      <c r="A353" s="42"/>
      <c r="B353" s="42"/>
      <c r="C353" s="24">
        <f>D353+G353+H353+I353+J353+K353+L353+M353</f>
        <v>0</v>
      </c>
      <c r="D353" s="24">
        <f>SUM(E353,F353)</f>
        <v>0</v>
      </c>
      <c r="E353" s="25"/>
      <c r="F353" s="26"/>
      <c r="G353" s="26"/>
      <c r="H353" s="24"/>
      <c r="I353" s="24"/>
      <c r="J353" s="24"/>
      <c r="K353" s="24"/>
      <c r="L353" s="24"/>
      <c r="M353" s="24"/>
    </row>
    <row r="354" spans="1:13" s="6" customFormat="1" ht="15.75" customHeight="1" x14ac:dyDescent="0.2">
      <c r="A354" s="87"/>
      <c r="B354" s="87"/>
      <c r="C354" s="66">
        <f>SUM(C352:C353)</f>
        <v>316253</v>
      </c>
      <c r="D354" s="66">
        <f t="shared" ref="D354" si="708">SUM(D352:D353)</f>
        <v>0</v>
      </c>
      <c r="E354" s="66">
        <f t="shared" ref="E354" si="709">SUM(E352:E353)</f>
        <v>0</v>
      </c>
      <c r="F354" s="66">
        <f t="shared" ref="F354" si="710">SUM(F352:F353)</f>
        <v>0</v>
      </c>
      <c r="G354" s="66">
        <f t="shared" ref="G354" si="711">SUM(G352:G353)</f>
        <v>0</v>
      </c>
      <c r="H354" s="66">
        <f t="shared" ref="H354" si="712">SUM(H352:H353)</f>
        <v>316253</v>
      </c>
      <c r="I354" s="66">
        <f t="shared" ref="I354" si="713">SUM(I352:I353)</f>
        <v>0</v>
      </c>
      <c r="J354" s="66">
        <f t="shared" ref="J354" si="714">SUM(J352:J353)</f>
        <v>0</v>
      </c>
      <c r="K354" s="66">
        <f t="shared" ref="K354" si="715">SUM(K352:K353)</f>
        <v>0</v>
      </c>
      <c r="L354" s="66">
        <f t="shared" ref="L354" si="716">SUM(L352:L353)</f>
        <v>0</v>
      </c>
      <c r="M354" s="66">
        <f t="shared" ref="M354" si="717">SUM(M352:M353)</f>
        <v>0</v>
      </c>
    </row>
    <row r="355" spans="1:13" s="6" customFormat="1" ht="15.75" customHeight="1" x14ac:dyDescent="0.2">
      <c r="A355" s="24"/>
      <c r="B355" s="40" t="s">
        <v>133</v>
      </c>
      <c r="C355" s="24">
        <f t="shared" si="646"/>
        <v>835717</v>
      </c>
      <c r="D355" s="24">
        <f t="shared" si="647"/>
        <v>0</v>
      </c>
      <c r="E355" s="27"/>
      <c r="F355" s="24"/>
      <c r="G355" s="24"/>
      <c r="H355" s="24">
        <v>835717</v>
      </c>
      <c r="I355" s="24"/>
      <c r="J355" s="24"/>
      <c r="K355" s="24"/>
      <c r="L355" s="24"/>
      <c r="M355" s="24"/>
    </row>
    <row r="356" spans="1:13" s="6" customFormat="1" ht="15.75" customHeight="1" x14ac:dyDescent="0.2">
      <c r="A356" s="42"/>
      <c r="B356" s="42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87"/>
      <c r="B357" s="87"/>
      <c r="C357" s="66">
        <f>SUM(C355:C356)</f>
        <v>835717</v>
      </c>
      <c r="D357" s="66">
        <f t="shared" ref="D357" si="718">SUM(D355:D356)</f>
        <v>0</v>
      </c>
      <c r="E357" s="66">
        <f t="shared" ref="E357" si="719">SUM(E355:E356)</f>
        <v>0</v>
      </c>
      <c r="F357" s="66">
        <f t="shared" ref="F357" si="720">SUM(F355:F356)</f>
        <v>0</v>
      </c>
      <c r="G357" s="66">
        <f t="shared" ref="G357" si="721">SUM(G355:G356)</f>
        <v>0</v>
      </c>
      <c r="H357" s="66">
        <f t="shared" ref="H357" si="722">SUM(H355:H356)</f>
        <v>835717</v>
      </c>
      <c r="I357" s="66">
        <f t="shared" ref="I357" si="723">SUM(I355:I356)</f>
        <v>0</v>
      </c>
      <c r="J357" s="66">
        <f t="shared" ref="J357" si="724">SUM(J355:J356)</f>
        <v>0</v>
      </c>
      <c r="K357" s="66">
        <f t="shared" ref="K357" si="725">SUM(K355:K356)</f>
        <v>0</v>
      </c>
      <c r="L357" s="66">
        <f t="shared" ref="L357" si="726">SUM(L355:L356)</f>
        <v>0</v>
      </c>
      <c r="M357" s="66">
        <f t="shared" ref="M357" si="727">SUM(M355:M356)</f>
        <v>0</v>
      </c>
    </row>
    <row r="358" spans="1:13" s="6" customFormat="1" ht="25.5" customHeight="1" x14ac:dyDescent="0.2">
      <c r="A358" s="24"/>
      <c r="B358" s="41" t="s">
        <v>126</v>
      </c>
      <c r="C358" s="26">
        <f t="shared" si="646"/>
        <v>45123</v>
      </c>
      <c r="D358" s="24">
        <f t="shared" si="647"/>
        <v>0</v>
      </c>
      <c r="E358" s="27"/>
      <c r="F358" s="24"/>
      <c r="G358" s="26"/>
      <c r="H358" s="24">
        <v>45123</v>
      </c>
      <c r="I358" s="24"/>
      <c r="J358" s="24"/>
      <c r="K358" s="24"/>
      <c r="L358" s="24"/>
      <c r="M358" s="24"/>
    </row>
    <row r="359" spans="1:13" s="6" customFormat="1" ht="15.75" customHeight="1" x14ac:dyDescent="0.2">
      <c r="A359" s="42"/>
      <c r="B359" s="42"/>
      <c r="C359" s="24">
        <f>D359+G359+H359+I359+J359+K359+L359+M359</f>
        <v>0</v>
      </c>
      <c r="D359" s="24">
        <f>SUM(E359,F359)</f>
        <v>0</v>
      </c>
      <c r="E359" s="25"/>
      <c r="F359" s="26"/>
      <c r="G359" s="26"/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87"/>
      <c r="B360" s="87"/>
      <c r="C360" s="66">
        <f>SUM(C358:C359)</f>
        <v>45123</v>
      </c>
      <c r="D360" s="66">
        <f t="shared" ref="D360:M360" si="728">SUM(D358:D359)</f>
        <v>0</v>
      </c>
      <c r="E360" s="66">
        <f t="shared" si="728"/>
        <v>0</v>
      </c>
      <c r="F360" s="66">
        <f t="shared" si="728"/>
        <v>0</v>
      </c>
      <c r="G360" s="66">
        <f t="shared" si="728"/>
        <v>0</v>
      </c>
      <c r="H360" s="66">
        <f t="shared" si="728"/>
        <v>45123</v>
      </c>
      <c r="I360" s="66">
        <f t="shared" si="728"/>
        <v>0</v>
      </c>
      <c r="J360" s="66">
        <f t="shared" si="728"/>
        <v>0</v>
      </c>
      <c r="K360" s="66">
        <f t="shared" si="728"/>
        <v>0</v>
      </c>
      <c r="L360" s="66">
        <f t="shared" si="728"/>
        <v>0</v>
      </c>
      <c r="M360" s="66">
        <f t="shared" si="728"/>
        <v>0</v>
      </c>
    </row>
    <row r="361" spans="1:13" s="6" customFormat="1" ht="15.75" customHeight="1" x14ac:dyDescent="0.2">
      <c r="A361" s="24"/>
      <c r="B361" s="42" t="s">
        <v>126</v>
      </c>
      <c r="C361" s="26">
        <f t="shared" si="646"/>
        <v>0</v>
      </c>
      <c r="D361" s="24">
        <f t="shared" si="647"/>
        <v>0</v>
      </c>
      <c r="E361" s="25"/>
      <c r="F361" s="26"/>
      <c r="G361" s="26"/>
      <c r="H361" s="26"/>
      <c r="I361" s="24"/>
      <c r="J361" s="24"/>
      <c r="K361" s="24"/>
      <c r="L361" s="24"/>
      <c r="M361" s="24"/>
    </row>
    <row r="362" spans="1:13" s="6" customFormat="1" ht="15.75" customHeight="1" x14ac:dyDescent="0.2">
      <c r="A362" s="42"/>
      <c r="B362" s="42"/>
      <c r="C362" s="24">
        <f>D362+G362+H362+I362+J362+K362+L362+M362</f>
        <v>0</v>
      </c>
      <c r="D362" s="24">
        <f>SUM(E362,F362)</f>
        <v>0</v>
      </c>
      <c r="E362" s="25"/>
      <c r="F362" s="26"/>
      <c r="G362" s="26"/>
      <c r="H362" s="24"/>
      <c r="I362" s="24"/>
      <c r="J362" s="24"/>
      <c r="K362" s="24"/>
      <c r="L362" s="24"/>
      <c r="M362" s="24"/>
    </row>
    <row r="363" spans="1:13" s="6" customFormat="1" ht="15.75" customHeight="1" x14ac:dyDescent="0.2">
      <c r="A363" s="87"/>
      <c r="B363" s="87"/>
      <c r="C363" s="66">
        <f>SUM(C361:C362)</f>
        <v>0</v>
      </c>
      <c r="D363" s="66">
        <f t="shared" ref="D363" si="729">SUM(D361:D362)</f>
        <v>0</v>
      </c>
      <c r="E363" s="66">
        <f t="shared" ref="E363" si="730">SUM(E361:E362)</f>
        <v>0</v>
      </c>
      <c r="F363" s="66">
        <f t="shared" ref="F363" si="731">SUM(F361:F362)</f>
        <v>0</v>
      </c>
      <c r="G363" s="66">
        <f t="shared" ref="G363" si="732">SUM(G361:G362)</f>
        <v>0</v>
      </c>
      <c r="H363" s="66">
        <f t="shared" ref="H363" si="733">SUM(H361:H362)</f>
        <v>0</v>
      </c>
      <c r="I363" s="66">
        <f t="shared" ref="I363" si="734">SUM(I361:I362)</f>
        <v>0</v>
      </c>
      <c r="J363" s="66">
        <f t="shared" ref="J363" si="735">SUM(J361:J362)</f>
        <v>0</v>
      </c>
      <c r="K363" s="66">
        <f t="shared" ref="K363" si="736">SUM(K361:K362)</f>
        <v>0</v>
      </c>
      <c r="L363" s="66">
        <f t="shared" ref="L363" si="737">SUM(L361:L362)</f>
        <v>0</v>
      </c>
      <c r="M363" s="66">
        <f t="shared" ref="M363" si="738">SUM(M361:M362)</f>
        <v>0</v>
      </c>
    </row>
    <row r="364" spans="1:13" s="6" customFormat="1" ht="15.75" customHeight="1" x14ac:dyDescent="0.2">
      <c r="A364" s="42"/>
      <c r="B364" s="42" t="s">
        <v>134</v>
      </c>
      <c r="C364" s="24">
        <f t="shared" si="646"/>
        <v>334594</v>
      </c>
      <c r="D364" s="24">
        <f t="shared" si="647"/>
        <v>0</v>
      </c>
      <c r="E364" s="27"/>
      <c r="F364" s="24"/>
      <c r="G364" s="24"/>
      <c r="H364" s="24">
        <v>334594</v>
      </c>
      <c r="I364" s="24"/>
      <c r="J364" s="24"/>
      <c r="K364" s="37"/>
      <c r="L364" s="37"/>
      <c r="M364" s="30"/>
    </row>
    <row r="365" spans="1:13" s="6" customFormat="1" ht="15.75" customHeight="1" x14ac:dyDescent="0.2">
      <c r="A365" s="42"/>
      <c r="B365" s="42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87"/>
      <c r="B366" s="87"/>
      <c r="C366" s="66">
        <f>SUM(C364:C365)</f>
        <v>334594</v>
      </c>
      <c r="D366" s="66">
        <f t="shared" ref="D366" si="739">SUM(D364:D365)</f>
        <v>0</v>
      </c>
      <c r="E366" s="66">
        <f t="shared" ref="E366" si="740">SUM(E364:E365)</f>
        <v>0</v>
      </c>
      <c r="F366" s="66">
        <f t="shared" ref="F366" si="741">SUM(F364:F365)</f>
        <v>0</v>
      </c>
      <c r="G366" s="66">
        <f t="shared" ref="G366" si="742">SUM(G364:G365)</f>
        <v>0</v>
      </c>
      <c r="H366" s="66">
        <f t="shared" ref="H366" si="743">SUM(H364:H365)</f>
        <v>334594</v>
      </c>
      <c r="I366" s="66">
        <f t="shared" ref="I366" si="744">SUM(I364:I365)</f>
        <v>0</v>
      </c>
      <c r="J366" s="66">
        <f t="shared" ref="J366" si="745">SUM(J364:J365)</f>
        <v>0</v>
      </c>
      <c r="K366" s="66">
        <f t="shared" ref="K366" si="746">SUM(K364:K365)</f>
        <v>0</v>
      </c>
      <c r="L366" s="66">
        <f t="shared" ref="L366" si="747">SUM(L364:L365)</f>
        <v>0</v>
      </c>
      <c r="M366" s="66">
        <f t="shared" ref="M366" si="748">SUM(M364:M365)</f>
        <v>0</v>
      </c>
    </row>
    <row r="367" spans="1:13" s="6" customFormat="1" ht="29.25" customHeight="1" x14ac:dyDescent="0.2">
      <c r="A367" s="42"/>
      <c r="B367" s="42" t="s">
        <v>182</v>
      </c>
      <c r="C367" s="24">
        <f t="shared" si="646"/>
        <v>182900</v>
      </c>
      <c r="D367" s="24">
        <f t="shared" si="647"/>
        <v>0</v>
      </c>
      <c r="E367" s="27"/>
      <c r="F367" s="24"/>
      <c r="G367" s="24">
        <v>182900</v>
      </c>
      <c r="H367" s="24"/>
      <c r="I367" s="24"/>
      <c r="J367" s="24"/>
      <c r="K367" s="37"/>
      <c r="L367" s="37"/>
      <c r="M367" s="30"/>
    </row>
    <row r="368" spans="1:13" s="6" customFormat="1" ht="15.75" customHeight="1" x14ac:dyDescent="0.2">
      <c r="A368" s="42"/>
      <c r="B368" s="42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87"/>
      <c r="B369" s="87"/>
      <c r="C369" s="66">
        <f>SUM(C367:C368)</f>
        <v>182900</v>
      </c>
      <c r="D369" s="66">
        <f t="shared" ref="D369:M369" si="749">SUM(D367:D368)</f>
        <v>0</v>
      </c>
      <c r="E369" s="66">
        <f t="shared" si="749"/>
        <v>0</v>
      </c>
      <c r="F369" s="66">
        <f t="shared" si="749"/>
        <v>0</v>
      </c>
      <c r="G369" s="66">
        <f t="shared" si="749"/>
        <v>182900</v>
      </c>
      <c r="H369" s="66">
        <f t="shared" si="749"/>
        <v>0</v>
      </c>
      <c r="I369" s="66">
        <f t="shared" si="749"/>
        <v>0</v>
      </c>
      <c r="J369" s="66">
        <f t="shared" si="749"/>
        <v>0</v>
      </c>
      <c r="K369" s="66">
        <f t="shared" si="749"/>
        <v>0</v>
      </c>
      <c r="L369" s="66">
        <f t="shared" si="749"/>
        <v>0</v>
      </c>
      <c r="M369" s="66">
        <f t="shared" si="749"/>
        <v>0</v>
      </c>
    </row>
    <row r="370" spans="1:13" s="6" customFormat="1" ht="27" customHeight="1" x14ac:dyDescent="0.2">
      <c r="A370" s="42"/>
      <c r="B370" s="42" t="s">
        <v>183</v>
      </c>
      <c r="C370" s="24">
        <f t="shared" si="646"/>
        <v>20000</v>
      </c>
      <c r="D370" s="24">
        <f t="shared" si="647"/>
        <v>0</v>
      </c>
      <c r="E370" s="27"/>
      <c r="F370" s="24"/>
      <c r="G370" s="24">
        <v>20000</v>
      </c>
      <c r="H370" s="24"/>
      <c r="I370" s="24"/>
      <c r="J370" s="24"/>
      <c r="K370" s="37"/>
      <c r="L370" s="37"/>
      <c r="M370" s="30"/>
    </row>
    <row r="371" spans="1:13" s="6" customFormat="1" ht="15.75" customHeight="1" x14ac:dyDescent="0.2">
      <c r="A371" s="42"/>
      <c r="B371" s="42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87"/>
      <c r="B372" s="87"/>
      <c r="C372" s="66">
        <f>SUM(C370:C371)</f>
        <v>20000</v>
      </c>
      <c r="D372" s="66">
        <f t="shared" ref="D372" si="750">SUM(D370:D371)</f>
        <v>0</v>
      </c>
      <c r="E372" s="66">
        <f t="shared" ref="E372" si="751">SUM(E370:E371)</f>
        <v>0</v>
      </c>
      <c r="F372" s="66">
        <f t="shared" ref="F372" si="752">SUM(F370:F371)</f>
        <v>0</v>
      </c>
      <c r="G372" s="66">
        <f t="shared" ref="G372" si="753">SUM(G370:G371)</f>
        <v>20000</v>
      </c>
      <c r="H372" s="66">
        <f t="shared" ref="H372" si="754">SUM(H370:H371)</f>
        <v>0</v>
      </c>
      <c r="I372" s="66">
        <f t="shared" ref="I372" si="755">SUM(I370:I371)</f>
        <v>0</v>
      </c>
      <c r="J372" s="66">
        <f t="shared" ref="J372" si="756">SUM(J370:J371)</f>
        <v>0</v>
      </c>
      <c r="K372" s="66">
        <f t="shared" ref="K372" si="757">SUM(K370:K371)</f>
        <v>0</v>
      </c>
      <c r="L372" s="66">
        <f t="shared" ref="L372" si="758">SUM(L370:L371)</f>
        <v>0</v>
      </c>
      <c r="M372" s="66">
        <f t="shared" ref="M372" si="759">SUM(M370:M371)</f>
        <v>0</v>
      </c>
    </row>
    <row r="373" spans="1:13" s="6" customFormat="1" ht="27.75" customHeight="1" x14ac:dyDescent="0.2">
      <c r="A373" s="92"/>
      <c r="B373" s="92"/>
      <c r="C373" s="28">
        <f t="shared" si="646"/>
        <v>0</v>
      </c>
      <c r="D373" s="28">
        <f t="shared" si="647"/>
        <v>0</v>
      </c>
      <c r="E373" s="54"/>
      <c r="F373" s="28"/>
      <c r="G373" s="28">
        <v>0</v>
      </c>
      <c r="H373" s="28"/>
      <c r="I373" s="28"/>
      <c r="J373" s="28">
        <v>0</v>
      </c>
      <c r="K373" s="55"/>
      <c r="L373" s="55"/>
      <c r="M373" s="56"/>
    </row>
    <row r="374" spans="1:13" s="6" customFormat="1" ht="15.75" customHeight="1" x14ac:dyDescent="0.2">
      <c r="A374" s="42"/>
      <c r="B374" s="42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87"/>
      <c r="B375" s="87"/>
      <c r="C375" s="66">
        <f>SUM(C373:C374)</f>
        <v>0</v>
      </c>
      <c r="D375" s="66">
        <f t="shared" ref="D375" si="760">SUM(D373:D374)</f>
        <v>0</v>
      </c>
      <c r="E375" s="66">
        <f t="shared" ref="E375" si="761">SUM(E373:E374)</f>
        <v>0</v>
      </c>
      <c r="F375" s="66">
        <f t="shared" ref="F375" si="762">SUM(F373:F374)</f>
        <v>0</v>
      </c>
      <c r="G375" s="66">
        <f t="shared" ref="G375" si="763">SUM(G373:G374)</f>
        <v>0</v>
      </c>
      <c r="H375" s="66">
        <f t="shared" ref="H375" si="764">SUM(H373:H374)</f>
        <v>0</v>
      </c>
      <c r="I375" s="66">
        <f t="shared" ref="I375" si="765">SUM(I373:I374)</f>
        <v>0</v>
      </c>
      <c r="J375" s="66">
        <f t="shared" ref="J375" si="766">SUM(J373:J374)</f>
        <v>0</v>
      </c>
      <c r="K375" s="66">
        <f t="shared" ref="K375" si="767">SUM(K373:K374)</f>
        <v>0</v>
      </c>
      <c r="L375" s="66">
        <f t="shared" ref="L375" si="768">SUM(L373:L374)</f>
        <v>0</v>
      </c>
      <c r="M375" s="66">
        <f t="shared" ref="M375" si="769">SUM(M373:M374)</f>
        <v>0</v>
      </c>
    </row>
    <row r="376" spans="1:13" s="11" customFormat="1" ht="15.75" customHeight="1" x14ac:dyDescent="0.2">
      <c r="A376" s="86" t="s">
        <v>112</v>
      </c>
      <c r="B376" s="86" t="s">
        <v>106</v>
      </c>
      <c r="C376" s="22">
        <f t="shared" ref="C376:M376" si="770">C331+C316+C307+C289+C217</f>
        <v>4925618</v>
      </c>
      <c r="D376" s="22">
        <f t="shared" si="770"/>
        <v>748250</v>
      </c>
      <c r="E376" s="22">
        <f t="shared" si="770"/>
        <v>605258</v>
      </c>
      <c r="F376" s="22">
        <f t="shared" si="770"/>
        <v>142992</v>
      </c>
      <c r="G376" s="22">
        <f t="shared" si="770"/>
        <v>1920391</v>
      </c>
      <c r="H376" s="22">
        <f t="shared" si="770"/>
        <v>1634661</v>
      </c>
      <c r="I376" s="22">
        <f t="shared" si="770"/>
        <v>0</v>
      </c>
      <c r="J376" s="22">
        <f t="shared" si="770"/>
        <v>588444</v>
      </c>
      <c r="K376" s="22">
        <f t="shared" si="770"/>
        <v>0</v>
      </c>
      <c r="L376" s="22">
        <f t="shared" si="770"/>
        <v>33872</v>
      </c>
      <c r="M376" s="22">
        <f t="shared" si="770"/>
        <v>0</v>
      </c>
    </row>
    <row r="377" spans="1:13" s="6" customFormat="1" ht="15.75" customHeight="1" x14ac:dyDescent="0.2">
      <c r="A377" s="42"/>
      <c r="B377" s="106" t="s">
        <v>236</v>
      </c>
      <c r="C377" s="24">
        <f>D377+G377+H377+I377+J377+K377+L377+M377</f>
        <v>18230</v>
      </c>
      <c r="D377" s="24">
        <f>SUM(E377,F377)</f>
        <v>13974</v>
      </c>
      <c r="E377" s="25">
        <f>SUM(E332,E317,E311,E290,E218)</f>
        <v>11307</v>
      </c>
      <c r="F377" s="25">
        <f>SUM(F332,F317,F311,F290,F218)</f>
        <v>2667</v>
      </c>
      <c r="G377" s="25">
        <f>SUM(G332,G317,G311,G290,G218,G308)</f>
        <v>-36434</v>
      </c>
      <c r="H377" s="25">
        <f t="shared" ref="H377:M377" si="771">SUM(H332,H317,H311,H290,H218)</f>
        <v>0</v>
      </c>
      <c r="I377" s="25">
        <f t="shared" si="771"/>
        <v>0</v>
      </c>
      <c r="J377" s="25">
        <f t="shared" si="771"/>
        <v>40690</v>
      </c>
      <c r="K377" s="25">
        <f t="shared" si="771"/>
        <v>0</v>
      </c>
      <c r="L377" s="25">
        <f t="shared" si="771"/>
        <v>0</v>
      </c>
      <c r="M377" s="25">
        <f t="shared" si="771"/>
        <v>0</v>
      </c>
    </row>
    <row r="378" spans="1:13" s="6" customFormat="1" ht="15.75" customHeight="1" x14ac:dyDescent="0.2">
      <c r="A378" s="82"/>
      <c r="B378" s="82"/>
      <c r="C378" s="66">
        <f>SUM(C376,C377)</f>
        <v>4943848</v>
      </c>
      <c r="D378" s="66">
        <f t="shared" ref="D378:M378" si="772">SUM(D376,D377)</f>
        <v>762224</v>
      </c>
      <c r="E378" s="66">
        <f t="shared" si="772"/>
        <v>616565</v>
      </c>
      <c r="F378" s="66">
        <f t="shared" si="772"/>
        <v>145659</v>
      </c>
      <c r="G378" s="66">
        <f t="shared" si="772"/>
        <v>1883957</v>
      </c>
      <c r="H378" s="66">
        <f t="shared" si="772"/>
        <v>1634661</v>
      </c>
      <c r="I378" s="66">
        <f t="shared" si="772"/>
        <v>0</v>
      </c>
      <c r="J378" s="66">
        <f t="shared" si="772"/>
        <v>629134</v>
      </c>
      <c r="K378" s="66">
        <f t="shared" si="772"/>
        <v>0</v>
      </c>
      <c r="L378" s="66">
        <f t="shared" si="772"/>
        <v>33872</v>
      </c>
      <c r="M378" s="66">
        <f t="shared" si="772"/>
        <v>0</v>
      </c>
    </row>
    <row r="379" spans="1:13" s="6" customFormat="1" ht="15.75" customHeight="1" x14ac:dyDescent="0.2">
      <c r="A379" s="86" t="s">
        <v>113</v>
      </c>
      <c r="B379" s="86" t="s">
        <v>20</v>
      </c>
      <c r="C379" s="43">
        <f>SUM(C382,C385,C388,C391,C394,C397,C400,C403)</f>
        <v>115750</v>
      </c>
      <c r="D379" s="43">
        <f>SUM(D382,D385,D388,D391,D394,D397,D400,D403)</f>
        <v>20471</v>
      </c>
      <c r="E379" s="43">
        <f>SUM(E382,E385,E388,E391,E394,E397,E400,E403)</f>
        <v>16554</v>
      </c>
      <c r="F379" s="43">
        <f t="shared" ref="F379:M379" si="773">SUM(F382,F385,F388,F391,F394,F397,F400,F403)</f>
        <v>3917</v>
      </c>
      <c r="G379" s="43">
        <f t="shared" si="773"/>
        <v>95279</v>
      </c>
      <c r="H379" s="43">
        <f t="shared" si="773"/>
        <v>0</v>
      </c>
      <c r="I379" s="43">
        <f t="shared" si="773"/>
        <v>0</v>
      </c>
      <c r="J379" s="43">
        <f t="shared" si="773"/>
        <v>0</v>
      </c>
      <c r="K379" s="43">
        <f t="shared" si="773"/>
        <v>0</v>
      </c>
      <c r="L379" s="43">
        <f t="shared" si="773"/>
        <v>0</v>
      </c>
      <c r="M379" s="43">
        <f t="shared" si="773"/>
        <v>0</v>
      </c>
    </row>
    <row r="380" spans="1:13" s="6" customFormat="1" ht="15.75" customHeight="1" x14ac:dyDescent="0.2">
      <c r="A380" s="42"/>
      <c r="B380" s="106" t="s">
        <v>236</v>
      </c>
      <c r="C380" s="24">
        <f>D380+G380+H380+I380+J380+K380+L380+M380</f>
        <v>0</v>
      </c>
      <c r="D380" s="24">
        <f>SUM(E380,F380)</f>
        <v>0</v>
      </c>
      <c r="E380" s="25">
        <f>SUM(E383,E386,E389,E392,E395,E398,E401,E404)</f>
        <v>0</v>
      </c>
      <c r="F380" s="25">
        <f t="shared" ref="F380:M380" si="774">SUM(F383,F386,F389,F392,F395,F398,F401,F404)</f>
        <v>0</v>
      </c>
      <c r="G380" s="25">
        <f t="shared" si="774"/>
        <v>0</v>
      </c>
      <c r="H380" s="25">
        <f t="shared" si="774"/>
        <v>0</v>
      </c>
      <c r="I380" s="25">
        <f t="shared" si="774"/>
        <v>0</v>
      </c>
      <c r="J380" s="25">
        <f t="shared" si="774"/>
        <v>0</v>
      </c>
      <c r="K380" s="25">
        <f t="shared" si="774"/>
        <v>0</v>
      </c>
      <c r="L380" s="25">
        <f t="shared" si="774"/>
        <v>0</v>
      </c>
      <c r="M380" s="25">
        <f t="shared" si="774"/>
        <v>0</v>
      </c>
    </row>
    <row r="381" spans="1:13" s="6" customFormat="1" ht="15.75" customHeight="1" x14ac:dyDescent="0.2">
      <c r="A381" s="82"/>
      <c r="B381" s="82"/>
      <c r="C381" s="66">
        <f>SUM(C379,C380)</f>
        <v>115750</v>
      </c>
      <c r="D381" s="66">
        <f t="shared" ref="D381:M381" si="775">SUM(D379,D380)</f>
        <v>20471</v>
      </c>
      <c r="E381" s="66">
        <f t="shared" si="775"/>
        <v>16554</v>
      </c>
      <c r="F381" s="66">
        <f t="shared" si="775"/>
        <v>3917</v>
      </c>
      <c r="G381" s="66">
        <f t="shared" si="775"/>
        <v>95279</v>
      </c>
      <c r="H381" s="66">
        <f t="shared" si="775"/>
        <v>0</v>
      </c>
      <c r="I381" s="66">
        <f t="shared" si="775"/>
        <v>0</v>
      </c>
      <c r="J381" s="66">
        <f t="shared" si="775"/>
        <v>0</v>
      </c>
      <c r="K381" s="66">
        <f t="shared" si="775"/>
        <v>0</v>
      </c>
      <c r="L381" s="66">
        <f t="shared" si="775"/>
        <v>0</v>
      </c>
      <c r="M381" s="66">
        <f t="shared" si="775"/>
        <v>0</v>
      </c>
    </row>
    <row r="382" spans="1:13" s="6" customFormat="1" ht="15.75" customHeight="1" x14ac:dyDescent="0.2">
      <c r="A382" s="84"/>
      <c r="B382" s="41" t="s">
        <v>40</v>
      </c>
      <c r="C382" s="24">
        <f t="shared" ref="C382:C400" si="776">SUM(D382,G382,H382:M382)</f>
        <v>3000</v>
      </c>
      <c r="D382" s="24">
        <f t="shared" ref="D382:D400" si="777">SUM(E382:F382)</f>
        <v>0</v>
      </c>
      <c r="E382" s="24"/>
      <c r="F382" s="24"/>
      <c r="G382" s="24">
        <v>3000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2"/>
      <c r="B383" s="42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87"/>
      <c r="B384" s="87"/>
      <c r="C384" s="66">
        <f>SUM(C382:C383)</f>
        <v>3000</v>
      </c>
      <c r="D384" s="66">
        <f t="shared" ref="D384" si="778">SUM(D382:D383)</f>
        <v>0</v>
      </c>
      <c r="E384" s="66">
        <f t="shared" ref="E384" si="779">SUM(E382:E383)</f>
        <v>0</v>
      </c>
      <c r="F384" s="66">
        <f t="shared" ref="F384" si="780">SUM(F382:F383)</f>
        <v>0</v>
      </c>
      <c r="G384" s="66">
        <f t="shared" ref="G384" si="781">SUM(G382:G383)</f>
        <v>3000</v>
      </c>
      <c r="H384" s="66">
        <f t="shared" ref="H384" si="782">SUM(H382:H383)</f>
        <v>0</v>
      </c>
      <c r="I384" s="66">
        <f t="shared" ref="I384" si="783">SUM(I382:I383)</f>
        <v>0</v>
      </c>
      <c r="J384" s="66">
        <f t="shared" ref="J384" si="784">SUM(J382:J383)</f>
        <v>0</v>
      </c>
      <c r="K384" s="66">
        <f t="shared" ref="K384" si="785">SUM(K382:K383)</f>
        <v>0</v>
      </c>
      <c r="L384" s="66">
        <f t="shared" ref="L384" si="786">SUM(L382:L383)</f>
        <v>0</v>
      </c>
      <c r="M384" s="66">
        <f t="shared" ref="M384" si="787">SUM(M382:M383)</f>
        <v>0</v>
      </c>
    </row>
    <row r="385" spans="1:13" s="6" customFormat="1" ht="15.75" customHeight="1" x14ac:dyDescent="0.2">
      <c r="A385" s="84"/>
      <c r="B385" s="41" t="s">
        <v>76</v>
      </c>
      <c r="C385" s="24">
        <f t="shared" si="776"/>
        <v>5720</v>
      </c>
      <c r="D385" s="24">
        <f t="shared" si="777"/>
        <v>0</v>
      </c>
      <c r="E385" s="24"/>
      <c r="F385" s="24"/>
      <c r="G385" s="24">
        <v>5720</v>
      </c>
      <c r="H385" s="24"/>
      <c r="I385" s="24"/>
      <c r="J385" s="24"/>
      <c r="K385" s="24"/>
      <c r="L385" s="24"/>
      <c r="M385" s="24"/>
    </row>
    <row r="386" spans="1:13" s="6" customFormat="1" ht="15.75" customHeight="1" x14ac:dyDescent="0.2">
      <c r="A386" s="42"/>
      <c r="B386" s="42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87"/>
      <c r="B387" s="87"/>
      <c r="C387" s="66">
        <f>SUM(C385:C386)</f>
        <v>5720</v>
      </c>
      <c r="D387" s="66">
        <f t="shared" ref="D387" si="788">SUM(D385:D386)</f>
        <v>0</v>
      </c>
      <c r="E387" s="66">
        <f t="shared" ref="E387" si="789">SUM(E385:E386)</f>
        <v>0</v>
      </c>
      <c r="F387" s="66">
        <f t="shared" ref="F387" si="790">SUM(F385:F386)</f>
        <v>0</v>
      </c>
      <c r="G387" s="66">
        <f t="shared" ref="G387" si="791">SUM(G385:G386)</f>
        <v>5720</v>
      </c>
      <c r="H387" s="66">
        <f t="shared" ref="H387" si="792">SUM(H385:H386)</f>
        <v>0</v>
      </c>
      <c r="I387" s="66">
        <f t="shared" ref="I387" si="793">SUM(I385:I386)</f>
        <v>0</v>
      </c>
      <c r="J387" s="66">
        <f t="shared" ref="J387" si="794">SUM(J385:J386)</f>
        <v>0</v>
      </c>
      <c r="K387" s="66">
        <f t="shared" ref="K387" si="795">SUM(K385:K386)</f>
        <v>0</v>
      </c>
      <c r="L387" s="66">
        <f t="shared" ref="L387" si="796">SUM(L385:L386)</f>
        <v>0</v>
      </c>
      <c r="M387" s="66">
        <f t="shared" ref="M387" si="797">SUM(M385:M386)</f>
        <v>0</v>
      </c>
    </row>
    <row r="388" spans="1:13" s="6" customFormat="1" ht="15.75" customHeight="1" x14ac:dyDescent="0.2">
      <c r="A388" s="84"/>
      <c r="B388" s="41" t="s">
        <v>95</v>
      </c>
      <c r="C388" s="24">
        <f t="shared" si="776"/>
        <v>4270</v>
      </c>
      <c r="D388" s="24">
        <f t="shared" si="777"/>
        <v>0</v>
      </c>
      <c r="E388" s="24"/>
      <c r="F388" s="24"/>
      <c r="G388" s="24">
        <v>4270</v>
      </c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2"/>
      <c r="B389" s="42"/>
      <c r="C389" s="24">
        <f>D389+G389+H389+I389+J389+K389+L389+M389</f>
        <v>0</v>
      </c>
      <c r="D389" s="24">
        <f>SUM(E389,F389)</f>
        <v>0</v>
      </c>
      <c r="E389" s="25"/>
      <c r="F389" s="26"/>
      <c r="G389" s="26"/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87"/>
      <c r="B390" s="87"/>
      <c r="C390" s="66">
        <f>SUM(C388:C389)</f>
        <v>4270</v>
      </c>
      <c r="D390" s="66">
        <f t="shared" ref="D390" si="798">SUM(D388:D389)</f>
        <v>0</v>
      </c>
      <c r="E390" s="66">
        <f t="shared" ref="E390" si="799">SUM(E388:E389)</f>
        <v>0</v>
      </c>
      <c r="F390" s="66">
        <f t="shared" ref="F390" si="800">SUM(F388:F389)</f>
        <v>0</v>
      </c>
      <c r="G390" s="66">
        <f t="shared" ref="G390" si="801">SUM(G388:G389)</f>
        <v>4270</v>
      </c>
      <c r="H390" s="66">
        <f t="shared" ref="H390" si="802">SUM(H388:H389)</f>
        <v>0</v>
      </c>
      <c r="I390" s="66">
        <f t="shared" ref="I390" si="803">SUM(I388:I389)</f>
        <v>0</v>
      </c>
      <c r="J390" s="66">
        <f t="shared" ref="J390" si="804">SUM(J388:J389)</f>
        <v>0</v>
      </c>
      <c r="K390" s="66">
        <f t="shared" ref="K390" si="805">SUM(K388:K389)</f>
        <v>0</v>
      </c>
      <c r="L390" s="66">
        <f t="shared" ref="L390" si="806">SUM(L388:L389)</f>
        <v>0</v>
      </c>
      <c r="M390" s="66">
        <f t="shared" ref="M390" si="807">SUM(M388:M389)</f>
        <v>0</v>
      </c>
    </row>
    <row r="391" spans="1:13" s="6" customFormat="1" ht="15.75" customHeight="1" x14ac:dyDescent="0.2">
      <c r="A391" s="84"/>
      <c r="B391" s="41" t="s">
        <v>86</v>
      </c>
      <c r="C391" s="24">
        <f t="shared" si="776"/>
        <v>3500</v>
      </c>
      <c r="D391" s="24">
        <f t="shared" si="777"/>
        <v>0</v>
      </c>
      <c r="E391" s="24"/>
      <c r="F391" s="24"/>
      <c r="G391" s="26">
        <v>3500</v>
      </c>
      <c r="H391" s="24"/>
      <c r="I391" s="24"/>
      <c r="J391" s="24"/>
      <c r="K391" s="24"/>
      <c r="L391" s="24"/>
      <c r="M391" s="24"/>
    </row>
    <row r="392" spans="1:13" s="6" customFormat="1" ht="15.75" customHeight="1" x14ac:dyDescent="0.2">
      <c r="A392" s="42"/>
      <c r="B392" s="42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87"/>
      <c r="B393" s="87"/>
      <c r="C393" s="66">
        <f>SUM(C391:C392)</f>
        <v>3500</v>
      </c>
      <c r="D393" s="66">
        <f t="shared" ref="D393" si="808">SUM(D391:D392)</f>
        <v>0</v>
      </c>
      <c r="E393" s="66">
        <f t="shared" ref="E393" si="809">SUM(E391:E392)</f>
        <v>0</v>
      </c>
      <c r="F393" s="66">
        <f t="shared" ref="F393" si="810">SUM(F391:F392)</f>
        <v>0</v>
      </c>
      <c r="G393" s="66">
        <f t="shared" ref="G393" si="811">SUM(G391:G392)</f>
        <v>3500</v>
      </c>
      <c r="H393" s="66">
        <f t="shared" ref="H393" si="812">SUM(H391:H392)</f>
        <v>0</v>
      </c>
      <c r="I393" s="66">
        <f t="shared" ref="I393" si="813">SUM(I391:I392)</f>
        <v>0</v>
      </c>
      <c r="J393" s="66">
        <f t="shared" ref="J393" si="814">SUM(J391:J392)</f>
        <v>0</v>
      </c>
      <c r="K393" s="66">
        <f t="shared" ref="K393" si="815">SUM(K391:K392)</f>
        <v>0</v>
      </c>
      <c r="L393" s="66">
        <f t="shared" ref="L393" si="816">SUM(L391:L392)</f>
        <v>0</v>
      </c>
      <c r="M393" s="66">
        <f t="shared" ref="M393" si="817">SUM(M391:M392)</f>
        <v>0</v>
      </c>
    </row>
    <row r="394" spans="1:13" s="6" customFormat="1" ht="15.75" customHeight="1" x14ac:dyDescent="0.2">
      <c r="A394" s="84"/>
      <c r="B394" s="41" t="s">
        <v>118</v>
      </c>
      <c r="C394" s="24">
        <f t="shared" si="776"/>
        <v>1800</v>
      </c>
      <c r="D394" s="24">
        <f t="shared" si="777"/>
        <v>0</v>
      </c>
      <c r="E394" s="24"/>
      <c r="F394" s="24"/>
      <c r="G394" s="24">
        <v>1800</v>
      </c>
      <c r="H394" s="24"/>
      <c r="I394" s="24"/>
      <c r="J394" s="24"/>
      <c r="K394" s="24"/>
      <c r="L394" s="24"/>
      <c r="M394" s="24"/>
    </row>
    <row r="395" spans="1:13" s="6" customFormat="1" ht="15.75" customHeight="1" x14ac:dyDescent="0.2">
      <c r="A395" s="42"/>
      <c r="B395" s="42"/>
      <c r="C395" s="24">
        <f>D395+G395+H395+I395+J395+K395+L395+M395</f>
        <v>0</v>
      </c>
      <c r="D395" s="24">
        <f>SUM(E395,F395)</f>
        <v>0</v>
      </c>
      <c r="E395" s="25"/>
      <c r="F395" s="26"/>
      <c r="G395" s="26"/>
      <c r="H395" s="24"/>
      <c r="I395" s="24"/>
      <c r="J395" s="24"/>
      <c r="K395" s="24"/>
      <c r="L395" s="24"/>
      <c r="M395" s="24"/>
    </row>
    <row r="396" spans="1:13" s="6" customFormat="1" ht="15.75" customHeight="1" x14ac:dyDescent="0.2">
      <c r="A396" s="87"/>
      <c r="B396" s="87"/>
      <c r="C396" s="66">
        <f>SUM(C394:C395)</f>
        <v>1800</v>
      </c>
      <c r="D396" s="66">
        <f t="shared" ref="D396" si="818">SUM(D394:D395)</f>
        <v>0</v>
      </c>
      <c r="E396" s="66">
        <f t="shared" ref="E396" si="819">SUM(E394:E395)</f>
        <v>0</v>
      </c>
      <c r="F396" s="66">
        <f t="shared" ref="F396" si="820">SUM(F394:F395)</f>
        <v>0</v>
      </c>
      <c r="G396" s="66">
        <f t="shared" ref="G396" si="821">SUM(G394:G395)</f>
        <v>1800</v>
      </c>
      <c r="H396" s="66">
        <f t="shared" ref="H396" si="822">SUM(H394:H395)</f>
        <v>0</v>
      </c>
      <c r="I396" s="66">
        <f t="shared" ref="I396" si="823">SUM(I394:I395)</f>
        <v>0</v>
      </c>
      <c r="J396" s="66">
        <f t="shared" ref="J396" si="824">SUM(J394:J395)</f>
        <v>0</v>
      </c>
      <c r="K396" s="66">
        <f t="shared" ref="K396" si="825">SUM(K394:K395)</f>
        <v>0</v>
      </c>
      <c r="L396" s="66">
        <f t="shared" ref="L396" si="826">SUM(L394:L395)</f>
        <v>0</v>
      </c>
      <c r="M396" s="66">
        <f t="shared" ref="M396" si="827">SUM(M394:M395)</f>
        <v>0</v>
      </c>
    </row>
    <row r="397" spans="1:13" s="6" customFormat="1" ht="15.75" customHeight="1" x14ac:dyDescent="0.2">
      <c r="A397" s="84"/>
      <c r="B397" s="41" t="s">
        <v>75</v>
      </c>
      <c r="C397" s="24">
        <f t="shared" si="776"/>
        <v>2200</v>
      </c>
      <c r="D397" s="24">
        <f t="shared" si="777"/>
        <v>0</v>
      </c>
      <c r="E397" s="24"/>
      <c r="F397" s="24"/>
      <c r="G397" s="24">
        <v>2200</v>
      </c>
      <c r="H397" s="24"/>
      <c r="I397" s="24"/>
      <c r="J397" s="24"/>
      <c r="K397" s="24"/>
      <c r="L397" s="24"/>
      <c r="M397" s="24"/>
    </row>
    <row r="398" spans="1:13" s="6" customFormat="1" ht="15.75" customHeight="1" x14ac:dyDescent="0.2">
      <c r="A398" s="42"/>
      <c r="B398" s="42"/>
      <c r="C398" s="24">
        <f>D398+G398+H398+I398+J398+K398+L398+M398</f>
        <v>0</v>
      </c>
      <c r="D398" s="24">
        <f>SUM(E398,F398)</f>
        <v>0</v>
      </c>
      <c r="E398" s="25"/>
      <c r="F398" s="26"/>
      <c r="G398" s="26"/>
      <c r="H398" s="24"/>
      <c r="I398" s="24"/>
      <c r="J398" s="24"/>
      <c r="K398" s="24"/>
      <c r="L398" s="24"/>
      <c r="M398" s="24"/>
    </row>
    <row r="399" spans="1:13" s="6" customFormat="1" ht="15.75" customHeight="1" x14ac:dyDescent="0.2">
      <c r="A399" s="87"/>
      <c r="B399" s="87"/>
      <c r="C399" s="66">
        <f>SUM(C397:C398)</f>
        <v>2200</v>
      </c>
      <c r="D399" s="66">
        <f t="shared" ref="D399" si="828">SUM(D397:D398)</f>
        <v>0</v>
      </c>
      <c r="E399" s="66">
        <f t="shared" ref="E399" si="829">SUM(E397:E398)</f>
        <v>0</v>
      </c>
      <c r="F399" s="66">
        <f t="shared" ref="F399" si="830">SUM(F397:F398)</f>
        <v>0</v>
      </c>
      <c r="G399" s="66">
        <f t="shared" ref="G399" si="831">SUM(G397:G398)</f>
        <v>2200</v>
      </c>
      <c r="H399" s="66">
        <f t="shared" ref="H399" si="832">SUM(H397:H398)</f>
        <v>0</v>
      </c>
      <c r="I399" s="66">
        <f t="shared" ref="I399" si="833">SUM(I397:I398)</f>
        <v>0</v>
      </c>
      <c r="J399" s="66">
        <f t="shared" ref="J399" si="834">SUM(J397:J398)</f>
        <v>0</v>
      </c>
      <c r="K399" s="66">
        <f t="shared" ref="K399" si="835">SUM(K397:K398)</f>
        <v>0</v>
      </c>
      <c r="L399" s="66">
        <f t="shared" ref="L399" si="836">SUM(L397:L398)</f>
        <v>0</v>
      </c>
      <c r="M399" s="66">
        <f t="shared" ref="M399" si="837">SUM(M397:M398)</f>
        <v>0</v>
      </c>
    </row>
    <row r="400" spans="1:13" s="6" customFormat="1" ht="29.25" customHeight="1" x14ac:dyDescent="0.2">
      <c r="A400" s="84"/>
      <c r="B400" s="41" t="s">
        <v>270</v>
      </c>
      <c r="C400" s="24">
        <f t="shared" si="776"/>
        <v>77760</v>
      </c>
      <c r="D400" s="24">
        <f t="shared" si="777"/>
        <v>11699</v>
      </c>
      <c r="E400" s="24">
        <v>9456</v>
      </c>
      <c r="F400" s="24">
        <v>2243</v>
      </c>
      <c r="G400" s="24">
        <v>66061</v>
      </c>
      <c r="H400" s="24"/>
      <c r="I400" s="24"/>
      <c r="J400" s="24"/>
      <c r="K400" s="24"/>
      <c r="L400" s="24"/>
      <c r="M400" s="24"/>
    </row>
    <row r="401" spans="1:13" s="6" customFormat="1" ht="15.75" customHeight="1" x14ac:dyDescent="0.2">
      <c r="A401" s="42"/>
      <c r="B401" s="42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87"/>
      <c r="B402" s="87"/>
      <c r="C402" s="66">
        <f>SUM(C400:C401)</f>
        <v>77760</v>
      </c>
      <c r="D402" s="66">
        <f t="shared" ref="D402" si="838">SUM(D400:D401)</f>
        <v>11699</v>
      </c>
      <c r="E402" s="66">
        <f t="shared" ref="E402" si="839">SUM(E400:E401)</f>
        <v>9456</v>
      </c>
      <c r="F402" s="66">
        <f t="shared" ref="F402" si="840">SUM(F400:F401)</f>
        <v>2243</v>
      </c>
      <c r="G402" s="66">
        <f t="shared" ref="G402" si="841">SUM(G400:G401)</f>
        <v>66061</v>
      </c>
      <c r="H402" s="66">
        <f t="shared" ref="H402" si="842">SUM(H400:H401)</f>
        <v>0</v>
      </c>
      <c r="I402" s="66">
        <f t="shared" ref="I402" si="843">SUM(I400:I401)</f>
        <v>0</v>
      </c>
      <c r="J402" s="66">
        <f t="shared" ref="J402" si="844">SUM(J400:J401)</f>
        <v>0</v>
      </c>
      <c r="K402" s="66">
        <f t="shared" ref="K402" si="845">SUM(K400:K401)</f>
        <v>0</v>
      </c>
      <c r="L402" s="66">
        <f t="shared" ref="L402" si="846">SUM(L400:L401)</f>
        <v>0</v>
      </c>
      <c r="M402" s="66">
        <f t="shared" ref="M402" si="847">SUM(M400:M401)</f>
        <v>0</v>
      </c>
    </row>
    <row r="403" spans="1:13" s="6" customFormat="1" ht="29.25" customHeight="1" x14ac:dyDescent="0.2">
      <c r="A403" s="84"/>
      <c r="B403" s="41" t="s">
        <v>213</v>
      </c>
      <c r="C403" s="24">
        <f t="shared" ref="C403" si="848">SUM(D403,G403,H403:M403)</f>
        <v>17500</v>
      </c>
      <c r="D403" s="24">
        <f t="shared" ref="D403" si="849">SUM(E403:F403)</f>
        <v>8772</v>
      </c>
      <c r="E403" s="24">
        <v>7098</v>
      </c>
      <c r="F403" s="24">
        <v>1674</v>
      </c>
      <c r="G403" s="24">
        <v>8728</v>
      </c>
      <c r="H403" s="24"/>
      <c r="I403" s="24"/>
      <c r="J403" s="24"/>
      <c r="K403" s="24"/>
      <c r="L403" s="24"/>
      <c r="M403" s="24"/>
    </row>
    <row r="404" spans="1:13" s="6" customFormat="1" ht="15.75" customHeight="1" x14ac:dyDescent="0.2">
      <c r="A404" s="42"/>
      <c r="B404" s="42"/>
      <c r="C404" s="24">
        <f>D404+G404+H404+I404+J404+K404+L404+M404</f>
        <v>0</v>
      </c>
      <c r="D404" s="24">
        <f>SUM(E404,F404)</f>
        <v>0</v>
      </c>
      <c r="E404" s="25"/>
      <c r="F404" s="26"/>
      <c r="G404" s="26"/>
      <c r="H404" s="24"/>
      <c r="I404" s="24"/>
      <c r="J404" s="24"/>
      <c r="K404" s="24"/>
      <c r="L404" s="24"/>
      <c r="M404" s="24"/>
    </row>
    <row r="405" spans="1:13" s="6" customFormat="1" ht="15.75" customHeight="1" x14ac:dyDescent="0.2">
      <c r="A405" s="87"/>
      <c r="B405" s="87"/>
      <c r="C405" s="66">
        <f>SUM(C403:C404)</f>
        <v>17500</v>
      </c>
      <c r="D405" s="66">
        <f t="shared" ref="D405:M405" si="850">SUM(D403:D404)</f>
        <v>8772</v>
      </c>
      <c r="E405" s="66">
        <f t="shared" si="850"/>
        <v>7098</v>
      </c>
      <c r="F405" s="66">
        <f t="shared" si="850"/>
        <v>1674</v>
      </c>
      <c r="G405" s="66">
        <f t="shared" si="850"/>
        <v>8728</v>
      </c>
      <c r="H405" s="66">
        <f t="shared" si="850"/>
        <v>0</v>
      </c>
      <c r="I405" s="66">
        <f t="shared" si="850"/>
        <v>0</v>
      </c>
      <c r="J405" s="66">
        <f t="shared" si="850"/>
        <v>0</v>
      </c>
      <c r="K405" s="66">
        <f t="shared" si="850"/>
        <v>0</v>
      </c>
      <c r="L405" s="66">
        <f t="shared" si="850"/>
        <v>0</v>
      </c>
      <c r="M405" s="66">
        <f t="shared" si="850"/>
        <v>0</v>
      </c>
    </row>
    <row r="406" spans="1:13" s="6" customFormat="1" ht="15.75" customHeight="1" x14ac:dyDescent="0.2">
      <c r="A406" s="84" t="s">
        <v>21</v>
      </c>
      <c r="B406" s="84" t="s">
        <v>22</v>
      </c>
      <c r="C406" s="29">
        <f>SUM(C409,C412,C415,C418,C421,C427,C424,C430,C433,C436,C439)</f>
        <v>1077557</v>
      </c>
      <c r="D406" s="29">
        <f>SUM(D409,D412,D415,D418,D421,D427,D424,D430,D433,D436,D439,)</f>
        <v>372661</v>
      </c>
      <c r="E406" s="29">
        <f>SUM(E409,E412,E415,E418,E421,E427,E424,E430,E433,E436,E439)</f>
        <v>300881</v>
      </c>
      <c r="F406" s="29">
        <f t="shared" ref="F406:M406" si="851">SUM(F409,F412,F415,F418,F421,F427,F424,F430,F433,F436,F439)</f>
        <v>71780</v>
      </c>
      <c r="G406" s="29">
        <f t="shared" si="851"/>
        <v>476935</v>
      </c>
      <c r="H406" s="29">
        <f t="shared" si="851"/>
        <v>136182</v>
      </c>
      <c r="I406" s="29">
        <f t="shared" si="851"/>
        <v>0</v>
      </c>
      <c r="J406" s="29">
        <f t="shared" si="851"/>
        <v>91779</v>
      </c>
      <c r="K406" s="29">
        <f t="shared" si="851"/>
        <v>0</v>
      </c>
      <c r="L406" s="29">
        <f t="shared" si="851"/>
        <v>0</v>
      </c>
      <c r="M406" s="29">
        <f t="shared" si="851"/>
        <v>0</v>
      </c>
    </row>
    <row r="407" spans="1:13" s="6" customFormat="1" ht="15.75" customHeight="1" x14ac:dyDescent="0.2">
      <c r="A407" s="42"/>
      <c r="B407" s="42"/>
      <c r="C407" s="24">
        <f>D407+G407+H407+I407+J407+K407+L407+M407</f>
        <v>0</v>
      </c>
      <c r="D407" s="24">
        <f>SUM(E407,F407)</f>
        <v>0</v>
      </c>
      <c r="E407" s="25">
        <f>SUM(E410,E413,E416,E419,E422,E428,E425,E431,E434,E437,E440)</f>
        <v>0</v>
      </c>
      <c r="F407" s="25">
        <f t="shared" ref="F407:M407" si="852">SUM(F410,F413,F416,F419,F422,F428,F425,F431,F434,F437,F440)</f>
        <v>0</v>
      </c>
      <c r="G407" s="25">
        <f t="shared" si="852"/>
        <v>-1310</v>
      </c>
      <c r="H407" s="25">
        <f t="shared" si="852"/>
        <v>1310</v>
      </c>
      <c r="I407" s="25">
        <f t="shared" si="852"/>
        <v>0</v>
      </c>
      <c r="J407" s="25">
        <f t="shared" si="852"/>
        <v>0</v>
      </c>
      <c r="K407" s="25">
        <f t="shared" si="852"/>
        <v>0</v>
      </c>
      <c r="L407" s="25">
        <f t="shared" si="852"/>
        <v>0</v>
      </c>
      <c r="M407" s="25">
        <f t="shared" si="852"/>
        <v>0</v>
      </c>
    </row>
    <row r="408" spans="1:13" s="6" customFormat="1" ht="15.75" customHeight="1" x14ac:dyDescent="0.2">
      <c r="A408" s="93"/>
      <c r="B408" s="82"/>
      <c r="C408" s="66">
        <f>SUM(C406,C407)</f>
        <v>1077557</v>
      </c>
      <c r="D408" s="66">
        <f t="shared" ref="D408:M408" si="853">SUM(D406,D407)</f>
        <v>372661</v>
      </c>
      <c r="E408" s="66">
        <f t="shared" si="853"/>
        <v>300881</v>
      </c>
      <c r="F408" s="66">
        <f t="shared" si="853"/>
        <v>71780</v>
      </c>
      <c r="G408" s="66">
        <f t="shared" si="853"/>
        <v>475625</v>
      </c>
      <c r="H408" s="66">
        <f t="shared" si="853"/>
        <v>137492</v>
      </c>
      <c r="I408" s="66">
        <f t="shared" si="853"/>
        <v>0</v>
      </c>
      <c r="J408" s="66">
        <f t="shared" si="853"/>
        <v>91779</v>
      </c>
      <c r="K408" s="66">
        <f t="shared" si="853"/>
        <v>0</v>
      </c>
      <c r="L408" s="66">
        <f t="shared" si="853"/>
        <v>0</v>
      </c>
      <c r="M408" s="66">
        <f t="shared" si="853"/>
        <v>0</v>
      </c>
    </row>
    <row r="409" spans="1:13" s="6" customFormat="1" ht="15.75" customHeight="1" x14ac:dyDescent="0.2">
      <c r="A409" s="1"/>
      <c r="B409" s="41" t="s">
        <v>271</v>
      </c>
      <c r="C409" s="24">
        <f t="shared" ref="C409:C427" si="854">SUM(D409,G409,H409:M409)</f>
        <v>135766</v>
      </c>
      <c r="D409" s="24">
        <f t="shared" ref="D409:D526" si="855">SUM(E409:F409)</f>
        <v>55456</v>
      </c>
      <c r="E409" s="26">
        <v>44816</v>
      </c>
      <c r="F409" s="26">
        <v>10640</v>
      </c>
      <c r="G409" s="24">
        <v>41310</v>
      </c>
      <c r="H409" s="24">
        <v>39000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2"/>
      <c r="B410" s="42"/>
      <c r="C410" s="24">
        <f>D410+G410+H410+I410+J410+K410+L410+M410</f>
        <v>0</v>
      </c>
      <c r="D410" s="24">
        <f>SUM(E410,F410)</f>
        <v>0</v>
      </c>
      <c r="E410" s="25"/>
      <c r="F410" s="26"/>
      <c r="G410" s="26"/>
      <c r="H410" s="24"/>
      <c r="I410" s="24"/>
      <c r="J410" s="24"/>
      <c r="K410" s="24"/>
      <c r="L410" s="24"/>
      <c r="M410" s="24"/>
    </row>
    <row r="411" spans="1:13" s="6" customFormat="1" ht="15.75" customHeight="1" x14ac:dyDescent="0.2">
      <c r="A411" s="87"/>
      <c r="B411" s="87"/>
      <c r="C411" s="66">
        <f>SUM(C409:C410)</f>
        <v>135766</v>
      </c>
      <c r="D411" s="66">
        <f t="shared" ref="D411" si="856">SUM(D409:D410)</f>
        <v>55456</v>
      </c>
      <c r="E411" s="66">
        <f t="shared" ref="E411" si="857">SUM(E409:E410)</f>
        <v>44816</v>
      </c>
      <c r="F411" s="66">
        <f t="shared" ref="F411" si="858">SUM(F409:F410)</f>
        <v>10640</v>
      </c>
      <c r="G411" s="66">
        <f t="shared" ref="G411" si="859">SUM(G409:G410)</f>
        <v>41310</v>
      </c>
      <c r="H411" s="66">
        <f t="shared" ref="H411" si="860">SUM(H409:H410)</f>
        <v>39000</v>
      </c>
      <c r="I411" s="66">
        <f t="shared" ref="I411" si="861">SUM(I409:I410)</f>
        <v>0</v>
      </c>
      <c r="J411" s="66">
        <f t="shared" ref="J411" si="862">SUM(J409:J410)</f>
        <v>0</v>
      </c>
      <c r="K411" s="66">
        <f t="shared" ref="K411" si="863">SUM(K409:K410)</f>
        <v>0</v>
      </c>
      <c r="L411" s="66">
        <f t="shared" ref="L411" si="864">SUM(L409:L410)</f>
        <v>0</v>
      </c>
      <c r="M411" s="66">
        <f t="shared" ref="M411" si="865">SUM(M409:M410)</f>
        <v>0</v>
      </c>
    </row>
    <row r="412" spans="1:13" s="6" customFormat="1" ht="15.75" customHeight="1" x14ac:dyDescent="0.2">
      <c r="A412" s="42"/>
      <c r="B412" s="41" t="s">
        <v>272</v>
      </c>
      <c r="C412" s="24">
        <f t="shared" si="854"/>
        <v>537572</v>
      </c>
      <c r="D412" s="24">
        <f t="shared" si="855"/>
        <v>160952</v>
      </c>
      <c r="E412" s="26">
        <v>130050</v>
      </c>
      <c r="F412" s="26">
        <v>30902</v>
      </c>
      <c r="G412" s="24">
        <v>296715</v>
      </c>
      <c r="H412" s="24"/>
      <c r="I412" s="24"/>
      <c r="J412" s="24">
        <v>79905</v>
      </c>
      <c r="K412" s="24"/>
      <c r="L412" s="24"/>
      <c r="M412" s="24"/>
    </row>
    <row r="413" spans="1:13" s="6" customFormat="1" ht="15.75" customHeight="1" x14ac:dyDescent="0.2">
      <c r="A413" s="42"/>
      <c r="B413" s="42"/>
      <c r="C413" s="24">
        <f>D413+G413+H413+I413+J413+K413+L413+M413</f>
        <v>0</v>
      </c>
      <c r="D413" s="24">
        <f>SUM(E413,F413)</f>
        <v>0</v>
      </c>
      <c r="E413" s="25"/>
      <c r="F413" s="26"/>
      <c r="G413" s="26"/>
      <c r="H413" s="24"/>
      <c r="I413" s="24"/>
      <c r="J413" s="24"/>
      <c r="K413" s="24"/>
      <c r="L413" s="24"/>
      <c r="M413" s="24"/>
    </row>
    <row r="414" spans="1:13" s="6" customFormat="1" ht="15.75" customHeight="1" x14ac:dyDescent="0.2">
      <c r="A414" s="87"/>
      <c r="B414" s="87"/>
      <c r="C414" s="66">
        <f>SUM(C412:C413)</f>
        <v>537572</v>
      </c>
      <c r="D414" s="66">
        <f t="shared" ref="D414" si="866">SUM(D412:D413)</f>
        <v>160952</v>
      </c>
      <c r="E414" s="66">
        <f t="shared" ref="E414" si="867">SUM(E412:E413)</f>
        <v>130050</v>
      </c>
      <c r="F414" s="66">
        <f t="shared" ref="F414" si="868">SUM(F412:F413)</f>
        <v>30902</v>
      </c>
      <c r="G414" s="66">
        <f t="shared" ref="G414" si="869">SUM(G412:G413)</f>
        <v>296715</v>
      </c>
      <c r="H414" s="66">
        <f t="shared" ref="H414" si="870">SUM(H412:H413)</f>
        <v>0</v>
      </c>
      <c r="I414" s="66">
        <f t="shared" ref="I414" si="871">SUM(I412:I413)</f>
        <v>0</v>
      </c>
      <c r="J414" s="66">
        <f t="shared" ref="J414" si="872">SUM(J412:J413)</f>
        <v>79905</v>
      </c>
      <c r="K414" s="66">
        <f t="shared" ref="K414" si="873">SUM(K412:K413)</f>
        <v>0</v>
      </c>
      <c r="L414" s="66">
        <f t="shared" ref="L414" si="874">SUM(L412:L413)</f>
        <v>0</v>
      </c>
      <c r="M414" s="66">
        <f t="shared" ref="M414" si="875">SUM(M412:M413)</f>
        <v>0</v>
      </c>
    </row>
    <row r="415" spans="1:13" s="6" customFormat="1" ht="15.75" customHeight="1" x14ac:dyDescent="0.2">
      <c r="A415" s="42"/>
      <c r="B415" s="41" t="s">
        <v>23</v>
      </c>
      <c r="C415" s="24">
        <f t="shared" si="854"/>
        <v>21754</v>
      </c>
      <c r="D415" s="24">
        <f t="shared" si="855"/>
        <v>18404</v>
      </c>
      <c r="E415" s="26">
        <v>14844</v>
      </c>
      <c r="F415" s="26">
        <v>3560</v>
      </c>
      <c r="G415" s="26">
        <v>3350</v>
      </c>
      <c r="H415" s="24"/>
      <c r="I415" s="24"/>
      <c r="J415" s="24"/>
      <c r="K415" s="24"/>
      <c r="L415" s="24"/>
      <c r="M415" s="24"/>
    </row>
    <row r="416" spans="1:13" s="6" customFormat="1" ht="15.75" customHeight="1" x14ac:dyDescent="0.2">
      <c r="A416" s="42"/>
      <c r="B416" s="42"/>
      <c r="C416" s="24">
        <f>D416+G416+H416+I416+J416+K416+L416+M416</f>
        <v>0</v>
      </c>
      <c r="D416" s="24">
        <f>SUM(E416,F416)</f>
        <v>0</v>
      </c>
      <c r="E416" s="25"/>
      <c r="F416" s="26"/>
      <c r="G416" s="26"/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87"/>
      <c r="B417" s="87"/>
      <c r="C417" s="66">
        <f>SUM(C415:C416)</f>
        <v>21754</v>
      </c>
      <c r="D417" s="66">
        <f t="shared" ref="D417" si="876">SUM(D415:D416)</f>
        <v>18404</v>
      </c>
      <c r="E417" s="66">
        <f t="shared" ref="E417" si="877">SUM(E415:E416)</f>
        <v>14844</v>
      </c>
      <c r="F417" s="66">
        <f t="shared" ref="F417" si="878">SUM(F415:F416)</f>
        <v>3560</v>
      </c>
      <c r="G417" s="66">
        <f t="shared" ref="G417" si="879">SUM(G415:G416)</f>
        <v>3350</v>
      </c>
      <c r="H417" s="66">
        <f t="shared" ref="H417" si="880">SUM(H415:H416)</f>
        <v>0</v>
      </c>
      <c r="I417" s="66">
        <f t="shared" ref="I417" si="881">SUM(I415:I416)</f>
        <v>0</v>
      </c>
      <c r="J417" s="66">
        <f t="shared" ref="J417" si="882">SUM(J415:J416)</f>
        <v>0</v>
      </c>
      <c r="K417" s="66">
        <f t="shared" ref="K417" si="883">SUM(K415:K416)</f>
        <v>0</v>
      </c>
      <c r="L417" s="66">
        <f t="shared" ref="L417" si="884">SUM(L415:L416)</f>
        <v>0</v>
      </c>
      <c r="M417" s="66">
        <f t="shared" ref="M417" si="885">SUM(M415:M416)</f>
        <v>0</v>
      </c>
    </row>
    <row r="418" spans="1:13" s="6" customFormat="1" ht="31.5" customHeight="1" x14ac:dyDescent="0.2">
      <c r="A418" s="42"/>
      <c r="B418" s="41" t="s">
        <v>273</v>
      </c>
      <c r="C418" s="24">
        <f t="shared" si="854"/>
        <v>15107</v>
      </c>
      <c r="D418" s="24">
        <f t="shared" si="855"/>
        <v>0</v>
      </c>
      <c r="E418" s="26"/>
      <c r="F418" s="26"/>
      <c r="G418" s="26">
        <v>13907</v>
      </c>
      <c r="H418" s="24"/>
      <c r="I418" s="24"/>
      <c r="J418" s="24">
        <v>1200</v>
      </c>
      <c r="K418" s="24"/>
      <c r="L418" s="24"/>
      <c r="M418" s="24"/>
    </row>
    <row r="419" spans="1:13" s="6" customFormat="1" ht="15.75" customHeight="1" x14ac:dyDescent="0.2">
      <c r="A419" s="42"/>
      <c r="B419" s="42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87"/>
      <c r="B420" s="87"/>
      <c r="C420" s="66">
        <f>SUM(C418:C419)</f>
        <v>15107</v>
      </c>
      <c r="D420" s="66">
        <f t="shared" ref="D420" si="886">SUM(D418:D419)</f>
        <v>0</v>
      </c>
      <c r="E420" s="66">
        <f t="shared" ref="E420" si="887">SUM(E418:E419)</f>
        <v>0</v>
      </c>
      <c r="F420" s="66">
        <f t="shared" ref="F420" si="888">SUM(F418:F419)</f>
        <v>0</v>
      </c>
      <c r="G420" s="66">
        <f t="shared" ref="G420" si="889">SUM(G418:G419)</f>
        <v>13907</v>
      </c>
      <c r="H420" s="66">
        <f t="shared" ref="H420" si="890">SUM(H418:H419)</f>
        <v>0</v>
      </c>
      <c r="I420" s="66">
        <f t="shared" ref="I420" si="891">SUM(I418:I419)</f>
        <v>0</v>
      </c>
      <c r="J420" s="66">
        <f t="shared" ref="J420" si="892">SUM(J418:J419)</f>
        <v>1200</v>
      </c>
      <c r="K420" s="66">
        <f t="shared" ref="K420" si="893">SUM(K418:K419)</f>
        <v>0</v>
      </c>
      <c r="L420" s="66">
        <f t="shared" ref="L420" si="894">SUM(L418:L419)</f>
        <v>0</v>
      </c>
      <c r="M420" s="66">
        <f t="shared" ref="M420" si="895">SUM(M418:M419)</f>
        <v>0</v>
      </c>
    </row>
    <row r="421" spans="1:13" s="6" customFormat="1" ht="15.75" customHeight="1" x14ac:dyDescent="0.2">
      <c r="A421" s="42"/>
      <c r="B421" s="41" t="s">
        <v>274</v>
      </c>
      <c r="C421" s="24">
        <f>SUM(D421,G421,H421:M421)</f>
        <v>111568</v>
      </c>
      <c r="D421" s="24">
        <f>SUM(E421:F421)</f>
        <v>51384</v>
      </c>
      <c r="E421" s="24">
        <v>41442</v>
      </c>
      <c r="F421" s="24">
        <v>9942</v>
      </c>
      <c r="G421" s="24">
        <v>52584</v>
      </c>
      <c r="H421" s="24"/>
      <c r="I421" s="24"/>
      <c r="J421" s="24">
        <v>7600</v>
      </c>
      <c r="K421" s="24"/>
      <c r="L421" s="24"/>
      <c r="M421" s="24"/>
    </row>
    <row r="422" spans="1:13" s="6" customFormat="1" ht="15.75" customHeight="1" x14ac:dyDescent="0.2">
      <c r="A422" s="42"/>
      <c r="B422" s="42"/>
      <c r="C422" s="24">
        <f>D422+G422+H422+I422+J422+K422+L422+M422</f>
        <v>-1310</v>
      </c>
      <c r="D422" s="24">
        <f>SUM(E422,F422)</f>
        <v>0</v>
      </c>
      <c r="E422" s="25"/>
      <c r="F422" s="26"/>
      <c r="G422" s="26">
        <v>-1310</v>
      </c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87"/>
      <c r="B423" s="87"/>
      <c r="C423" s="66">
        <f>SUM(C421:C422)</f>
        <v>110258</v>
      </c>
      <c r="D423" s="66">
        <f t="shared" ref="D423" si="896">SUM(D421:D422)</f>
        <v>51384</v>
      </c>
      <c r="E423" s="66">
        <f t="shared" ref="E423" si="897">SUM(E421:E422)</f>
        <v>41442</v>
      </c>
      <c r="F423" s="66">
        <f t="shared" ref="F423" si="898">SUM(F421:F422)</f>
        <v>9942</v>
      </c>
      <c r="G423" s="66">
        <f t="shared" ref="G423" si="899">SUM(G421:G422)</f>
        <v>51274</v>
      </c>
      <c r="H423" s="66">
        <f t="shared" ref="H423" si="900">SUM(H421:H422)</f>
        <v>0</v>
      </c>
      <c r="I423" s="66">
        <f t="shared" ref="I423" si="901">SUM(I421:I422)</f>
        <v>0</v>
      </c>
      <c r="J423" s="66">
        <f t="shared" ref="J423" si="902">SUM(J421:J422)</f>
        <v>7600</v>
      </c>
      <c r="K423" s="66">
        <f t="shared" ref="K423" si="903">SUM(K421:K422)</f>
        <v>0</v>
      </c>
      <c r="L423" s="66">
        <f t="shared" ref="L423" si="904">SUM(L421:L422)</f>
        <v>0</v>
      </c>
      <c r="M423" s="66">
        <f t="shared" ref="M423" si="905">SUM(M421:M422)</f>
        <v>0</v>
      </c>
    </row>
    <row r="424" spans="1:13" s="6" customFormat="1" ht="15.75" customHeight="1" x14ac:dyDescent="0.2">
      <c r="A424" s="42"/>
      <c r="B424" s="41" t="s">
        <v>275</v>
      </c>
      <c r="C424" s="24">
        <f>SUM(D424,G424,H424:M424)</f>
        <v>1371</v>
      </c>
      <c r="D424" s="24">
        <f>SUM(E424:F424)</f>
        <v>0</v>
      </c>
      <c r="E424" s="24"/>
      <c r="F424" s="24"/>
      <c r="G424" s="24">
        <v>1371</v>
      </c>
      <c r="H424" s="24"/>
      <c r="I424" s="24"/>
      <c r="J424" s="24"/>
      <c r="K424" s="24"/>
      <c r="L424" s="24"/>
      <c r="M424" s="24"/>
    </row>
    <row r="425" spans="1:13" s="6" customFormat="1" ht="15.75" customHeight="1" x14ac:dyDescent="0.2">
      <c r="A425" s="42"/>
      <c r="B425" s="42"/>
      <c r="C425" s="24">
        <f>D425+G425+H425+I425+J425+K425+L425+M425</f>
        <v>0</v>
      </c>
      <c r="D425" s="24">
        <f>SUM(E425,F425)</f>
        <v>0</v>
      </c>
      <c r="E425" s="25"/>
      <c r="F425" s="26"/>
      <c r="G425" s="26"/>
      <c r="H425" s="24"/>
      <c r="I425" s="24"/>
      <c r="J425" s="24"/>
      <c r="K425" s="24"/>
      <c r="L425" s="24"/>
      <c r="M425" s="24"/>
    </row>
    <row r="426" spans="1:13" s="6" customFormat="1" ht="15.75" customHeight="1" x14ac:dyDescent="0.2">
      <c r="A426" s="87"/>
      <c r="B426" s="87"/>
      <c r="C426" s="66">
        <f>SUM(C424:C425)</f>
        <v>1371</v>
      </c>
      <c r="D426" s="66">
        <f t="shared" ref="D426:M426" si="906">SUM(D424:D425)</f>
        <v>0</v>
      </c>
      <c r="E426" s="66">
        <f t="shared" si="906"/>
        <v>0</v>
      </c>
      <c r="F426" s="66">
        <f t="shared" si="906"/>
        <v>0</v>
      </c>
      <c r="G426" s="66">
        <f t="shared" si="906"/>
        <v>1371</v>
      </c>
      <c r="H426" s="66">
        <f t="shared" si="906"/>
        <v>0</v>
      </c>
      <c r="I426" s="66">
        <f t="shared" si="906"/>
        <v>0</v>
      </c>
      <c r="J426" s="66">
        <f t="shared" si="906"/>
        <v>0</v>
      </c>
      <c r="K426" s="66">
        <f t="shared" si="906"/>
        <v>0</v>
      </c>
      <c r="L426" s="66">
        <f t="shared" si="906"/>
        <v>0</v>
      </c>
      <c r="M426" s="66">
        <f t="shared" si="906"/>
        <v>0</v>
      </c>
    </row>
    <row r="427" spans="1:13" s="6" customFormat="1" ht="15.75" customHeight="1" x14ac:dyDescent="0.2">
      <c r="A427" s="42"/>
      <c r="B427" s="41" t="s">
        <v>276</v>
      </c>
      <c r="C427" s="24">
        <f t="shared" si="854"/>
        <v>6230</v>
      </c>
      <c r="D427" s="24">
        <f>SUM(E427:F427)</f>
        <v>0</v>
      </c>
      <c r="E427" s="24"/>
      <c r="F427" s="24"/>
      <c r="G427" s="24">
        <v>6230</v>
      </c>
      <c r="H427" s="24"/>
      <c r="I427" s="24"/>
      <c r="J427" s="24"/>
      <c r="K427" s="24"/>
      <c r="L427" s="24"/>
      <c r="M427" s="24"/>
    </row>
    <row r="428" spans="1:13" s="6" customFormat="1" ht="15.75" customHeight="1" x14ac:dyDescent="0.2">
      <c r="A428" s="42"/>
      <c r="B428" s="42"/>
      <c r="C428" s="24">
        <f>D428+G428+H428+I428+J428+K428+L428+M428</f>
        <v>0</v>
      </c>
      <c r="D428" s="24">
        <f>SUM(E428,F428)</f>
        <v>0</v>
      </c>
      <c r="E428" s="25"/>
      <c r="F428" s="26"/>
      <c r="G428" s="26"/>
      <c r="H428" s="24"/>
      <c r="I428" s="24"/>
      <c r="J428" s="24"/>
      <c r="K428" s="24"/>
      <c r="L428" s="24"/>
      <c r="M428" s="24"/>
    </row>
    <row r="429" spans="1:13" s="6" customFormat="1" ht="15.75" customHeight="1" x14ac:dyDescent="0.2">
      <c r="A429" s="87"/>
      <c r="B429" s="87"/>
      <c r="C429" s="66">
        <f>SUM(C427:C428)</f>
        <v>6230</v>
      </c>
      <c r="D429" s="66">
        <f t="shared" ref="D429" si="907">SUM(D427:D428)</f>
        <v>0</v>
      </c>
      <c r="E429" s="66">
        <f t="shared" ref="E429" si="908">SUM(E427:E428)</f>
        <v>0</v>
      </c>
      <c r="F429" s="66">
        <f t="shared" ref="F429" si="909">SUM(F427:F428)</f>
        <v>0</v>
      </c>
      <c r="G429" s="66">
        <f t="shared" ref="G429" si="910">SUM(G427:G428)</f>
        <v>6230</v>
      </c>
      <c r="H429" s="66">
        <f t="shared" ref="H429" si="911">SUM(H427:H428)</f>
        <v>0</v>
      </c>
      <c r="I429" s="66">
        <f t="shared" ref="I429" si="912">SUM(I427:I428)</f>
        <v>0</v>
      </c>
      <c r="J429" s="66">
        <f t="shared" ref="J429" si="913">SUM(J427:J428)</f>
        <v>0</v>
      </c>
      <c r="K429" s="66">
        <f t="shared" ref="K429" si="914">SUM(K427:K428)</f>
        <v>0</v>
      </c>
      <c r="L429" s="66">
        <f t="shared" ref="L429" si="915">SUM(L427:L428)</f>
        <v>0</v>
      </c>
      <c r="M429" s="66">
        <f t="shared" ref="M429" si="916">SUM(M427:M428)</f>
        <v>0</v>
      </c>
    </row>
    <row r="430" spans="1:13" s="6" customFormat="1" ht="15.75" customHeight="1" x14ac:dyDescent="0.2">
      <c r="A430" s="42"/>
      <c r="B430" s="41" t="s">
        <v>277</v>
      </c>
      <c r="C430" s="24">
        <f t="shared" ref="C430" si="917">SUM(D430,G430,H430:M430)</f>
        <v>2710</v>
      </c>
      <c r="D430" s="24">
        <f>SUM(E430:F430)</f>
        <v>0</v>
      </c>
      <c r="E430" s="24"/>
      <c r="F430" s="24"/>
      <c r="G430" s="24">
        <v>2710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2"/>
      <c r="B431" s="42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87"/>
      <c r="B432" s="87"/>
      <c r="C432" s="66">
        <f>SUM(C430:C431)</f>
        <v>2710</v>
      </c>
      <c r="D432" s="66">
        <f t="shared" ref="D432:M432" si="918">SUM(D430:D431)</f>
        <v>0</v>
      </c>
      <c r="E432" s="66">
        <f t="shared" si="918"/>
        <v>0</v>
      </c>
      <c r="F432" s="66">
        <f t="shared" si="918"/>
        <v>0</v>
      </c>
      <c r="G432" s="66">
        <f t="shared" si="918"/>
        <v>2710</v>
      </c>
      <c r="H432" s="66">
        <f t="shared" si="918"/>
        <v>0</v>
      </c>
      <c r="I432" s="66">
        <f t="shared" si="918"/>
        <v>0</v>
      </c>
      <c r="J432" s="66">
        <f t="shared" si="918"/>
        <v>0</v>
      </c>
      <c r="K432" s="66">
        <f t="shared" si="918"/>
        <v>0</v>
      </c>
      <c r="L432" s="66">
        <f t="shared" si="918"/>
        <v>0</v>
      </c>
      <c r="M432" s="66">
        <f t="shared" si="918"/>
        <v>0</v>
      </c>
    </row>
    <row r="433" spans="1:13" s="6" customFormat="1" ht="15.75" customHeight="1" x14ac:dyDescent="0.2">
      <c r="A433" s="42"/>
      <c r="B433" s="41" t="s">
        <v>278</v>
      </c>
      <c r="C433" s="24">
        <f t="shared" ref="C433" si="919">SUM(D433,G433,H433:M433)</f>
        <v>123345</v>
      </c>
      <c r="D433" s="24">
        <f>SUM(E433:F433)</f>
        <v>84825</v>
      </c>
      <c r="E433" s="24">
        <v>68409</v>
      </c>
      <c r="F433" s="24">
        <v>16416</v>
      </c>
      <c r="G433" s="24">
        <v>35446</v>
      </c>
      <c r="H433" s="24"/>
      <c r="I433" s="24"/>
      <c r="J433" s="24">
        <v>3074</v>
      </c>
      <c r="K433" s="24"/>
      <c r="L433" s="24"/>
      <c r="M433" s="24"/>
    </row>
    <row r="434" spans="1:13" s="6" customFormat="1" ht="15.75" customHeight="1" x14ac:dyDescent="0.2">
      <c r="A434" s="42"/>
      <c r="B434" s="42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87"/>
      <c r="B435" s="87"/>
      <c r="C435" s="66">
        <f>SUM(C433:C434)</f>
        <v>123345</v>
      </c>
      <c r="D435" s="66">
        <f t="shared" ref="D435:M435" si="920">SUM(D433:D434)</f>
        <v>84825</v>
      </c>
      <c r="E435" s="66">
        <f t="shared" si="920"/>
        <v>68409</v>
      </c>
      <c r="F435" s="66">
        <f t="shared" si="920"/>
        <v>16416</v>
      </c>
      <c r="G435" s="66">
        <f t="shared" si="920"/>
        <v>35446</v>
      </c>
      <c r="H435" s="66">
        <f t="shared" si="920"/>
        <v>0</v>
      </c>
      <c r="I435" s="66">
        <f t="shared" si="920"/>
        <v>0</v>
      </c>
      <c r="J435" s="66">
        <f t="shared" si="920"/>
        <v>3074</v>
      </c>
      <c r="K435" s="66">
        <f t="shared" si="920"/>
        <v>0</v>
      </c>
      <c r="L435" s="66">
        <f t="shared" si="920"/>
        <v>0</v>
      </c>
      <c r="M435" s="66">
        <f t="shared" si="920"/>
        <v>0</v>
      </c>
    </row>
    <row r="436" spans="1:13" s="6" customFormat="1" ht="24.75" customHeight="1" x14ac:dyDescent="0.2">
      <c r="A436" s="42"/>
      <c r="B436" s="41" t="s">
        <v>279</v>
      </c>
      <c r="C436" s="24">
        <f t="shared" ref="C436" si="921">SUM(D436,G436,H436:M436)</f>
        <v>11000</v>
      </c>
      <c r="D436" s="24">
        <f>SUM(E436:F436)</f>
        <v>0</v>
      </c>
      <c r="E436" s="24"/>
      <c r="F436" s="24"/>
      <c r="G436" s="24"/>
      <c r="H436" s="24">
        <v>11000</v>
      </c>
      <c r="I436" s="24"/>
      <c r="J436" s="24"/>
      <c r="K436" s="24"/>
      <c r="L436" s="24"/>
      <c r="M436" s="24"/>
    </row>
    <row r="437" spans="1:13" s="6" customFormat="1" ht="15.75" customHeight="1" x14ac:dyDescent="0.2">
      <c r="A437" s="42"/>
      <c r="B437" s="42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87"/>
      <c r="B438" s="87"/>
      <c r="C438" s="66">
        <f>SUM(C436:C437)</f>
        <v>11000</v>
      </c>
      <c r="D438" s="66">
        <f t="shared" ref="D438:M438" si="922">SUM(D436:D437)</f>
        <v>0</v>
      </c>
      <c r="E438" s="66">
        <f t="shared" si="922"/>
        <v>0</v>
      </c>
      <c r="F438" s="66">
        <f t="shared" si="922"/>
        <v>0</v>
      </c>
      <c r="G438" s="66">
        <f t="shared" si="922"/>
        <v>0</v>
      </c>
      <c r="H438" s="66">
        <f t="shared" si="922"/>
        <v>11000</v>
      </c>
      <c r="I438" s="66">
        <f t="shared" si="922"/>
        <v>0</v>
      </c>
      <c r="J438" s="66">
        <f t="shared" si="922"/>
        <v>0</v>
      </c>
      <c r="K438" s="66">
        <f t="shared" si="922"/>
        <v>0</v>
      </c>
      <c r="L438" s="66">
        <f t="shared" si="922"/>
        <v>0</v>
      </c>
      <c r="M438" s="66">
        <f t="shared" si="922"/>
        <v>0</v>
      </c>
    </row>
    <row r="439" spans="1:13" s="6" customFormat="1" ht="24.75" customHeight="1" x14ac:dyDescent="0.2">
      <c r="A439" s="42"/>
      <c r="B439" s="41" t="s">
        <v>280</v>
      </c>
      <c r="C439" s="24">
        <f t="shared" ref="C439" si="923">SUM(D439,G439,H439:M439)</f>
        <v>111134</v>
      </c>
      <c r="D439" s="24">
        <f>SUM(E439:F439)</f>
        <v>1640</v>
      </c>
      <c r="E439" s="24">
        <v>1320</v>
      </c>
      <c r="F439" s="24">
        <v>320</v>
      </c>
      <c r="G439" s="24">
        <v>23312</v>
      </c>
      <c r="H439" s="24">
        <v>86182</v>
      </c>
      <c r="I439" s="24"/>
      <c r="J439" s="24"/>
      <c r="K439" s="24"/>
      <c r="L439" s="24"/>
      <c r="M439" s="24"/>
    </row>
    <row r="440" spans="1:13" s="6" customFormat="1" ht="15.75" customHeight="1" x14ac:dyDescent="0.2">
      <c r="A440" s="42"/>
      <c r="B440" s="42"/>
      <c r="C440" s="24">
        <f>D440+G440+H440+I440+J440+K440+L440+M440</f>
        <v>1310</v>
      </c>
      <c r="D440" s="24">
        <f>SUM(E440,F440)</f>
        <v>0</v>
      </c>
      <c r="E440" s="25"/>
      <c r="F440" s="26"/>
      <c r="G440" s="26"/>
      <c r="H440" s="24">
        <v>1310</v>
      </c>
      <c r="I440" s="24"/>
      <c r="J440" s="24"/>
      <c r="K440" s="24"/>
      <c r="L440" s="24"/>
      <c r="M440" s="24"/>
    </row>
    <row r="441" spans="1:13" s="6" customFormat="1" ht="15.75" customHeight="1" x14ac:dyDescent="0.2">
      <c r="A441" s="87"/>
      <c r="B441" s="87"/>
      <c r="C441" s="66">
        <f>SUM(C439:C440)</f>
        <v>112444</v>
      </c>
      <c r="D441" s="66">
        <f t="shared" ref="D441:M441" si="924">SUM(D439:D440)</f>
        <v>1640</v>
      </c>
      <c r="E441" s="66">
        <f t="shared" si="924"/>
        <v>1320</v>
      </c>
      <c r="F441" s="66">
        <f t="shared" si="924"/>
        <v>320</v>
      </c>
      <c r="G441" s="66">
        <f t="shared" si="924"/>
        <v>23312</v>
      </c>
      <c r="H441" s="66">
        <f t="shared" si="924"/>
        <v>87492</v>
      </c>
      <c r="I441" s="66">
        <f t="shared" si="924"/>
        <v>0</v>
      </c>
      <c r="J441" s="66">
        <f t="shared" si="924"/>
        <v>0</v>
      </c>
      <c r="K441" s="66">
        <f t="shared" si="924"/>
        <v>0</v>
      </c>
      <c r="L441" s="66">
        <f t="shared" si="924"/>
        <v>0</v>
      </c>
      <c r="M441" s="66">
        <f t="shared" si="924"/>
        <v>0</v>
      </c>
    </row>
    <row r="442" spans="1:13" s="11" customFormat="1" ht="15.75" customHeight="1" x14ac:dyDescent="0.2">
      <c r="A442" s="84" t="s">
        <v>24</v>
      </c>
      <c r="B442" s="84" t="s">
        <v>25</v>
      </c>
      <c r="C442" s="29">
        <f>SUM(C445,C448,C451,C454,C457,C460,C463,C466,C469,C472,C475,C478,C481,C484,C487,C490,C493,C496,C499,C502,C505)</f>
        <v>635918</v>
      </c>
      <c r="D442" s="29">
        <f t="shared" ref="D442:M442" si="925">SUM(D445,D448,D451,D454,D457,D460,D463,D466,D469,D472,D475,D478,D481,D484,D487,D490,D493,D496,D499,D502,D505)</f>
        <v>437303</v>
      </c>
      <c r="E442" s="29">
        <f t="shared" si="925"/>
        <v>352641</v>
      </c>
      <c r="F442" s="29">
        <f t="shared" si="925"/>
        <v>84662</v>
      </c>
      <c r="G442" s="29">
        <f t="shared" si="925"/>
        <v>142260</v>
      </c>
      <c r="H442" s="29">
        <f t="shared" si="925"/>
        <v>0</v>
      </c>
      <c r="I442" s="29">
        <f t="shared" si="925"/>
        <v>0</v>
      </c>
      <c r="J442" s="29">
        <f t="shared" si="925"/>
        <v>56355</v>
      </c>
      <c r="K442" s="29">
        <f t="shared" si="925"/>
        <v>0</v>
      </c>
      <c r="L442" s="29">
        <f t="shared" si="925"/>
        <v>0</v>
      </c>
      <c r="M442" s="29">
        <f t="shared" si="925"/>
        <v>0</v>
      </c>
    </row>
    <row r="443" spans="1:13" s="6" customFormat="1" ht="15.75" customHeight="1" x14ac:dyDescent="0.2">
      <c r="A443" s="42"/>
      <c r="B443" s="42"/>
      <c r="C443" s="24">
        <f>D443+G443+H443+I443+J443+K443+L443+M443</f>
        <v>-43969</v>
      </c>
      <c r="D443" s="24">
        <f>SUM(E443,F443)</f>
        <v>-49080</v>
      </c>
      <c r="E443" s="25">
        <f>SUM(E446,E449,E452,E455,E458,E461,E464,E467,E470,E473,E476,E479,E482,E485,E488,E491,E494,E497,E500,E503,E506)</f>
        <v>-39868</v>
      </c>
      <c r="F443" s="25">
        <f>SUM(F446,F449,F452,F455,F458,F461,F464,F467,F470,F473,F476,F479,F482,F485,F488,F491,F494,F497,F500,F503,F506)</f>
        <v>-9212</v>
      </c>
      <c r="G443" s="25">
        <f t="shared" ref="G443:M443" si="926">SUM(G446,G449,G452,G455,G458,G461,G464,G467,G470,G473,G476,G479,G482,G485,G488,G491,G494,G497,G500,G503,G506)</f>
        <v>4011</v>
      </c>
      <c r="H443" s="25">
        <f t="shared" si="926"/>
        <v>0</v>
      </c>
      <c r="I443" s="25">
        <f t="shared" si="926"/>
        <v>0</v>
      </c>
      <c r="J443" s="25">
        <f t="shared" si="926"/>
        <v>1100</v>
      </c>
      <c r="K443" s="25">
        <f t="shared" si="926"/>
        <v>0</v>
      </c>
      <c r="L443" s="25">
        <f t="shared" si="926"/>
        <v>0</v>
      </c>
      <c r="M443" s="25">
        <f t="shared" si="926"/>
        <v>0</v>
      </c>
    </row>
    <row r="444" spans="1:13" s="6" customFormat="1" ht="15.75" customHeight="1" x14ac:dyDescent="0.2">
      <c r="A444" s="82"/>
      <c r="B444" s="82"/>
      <c r="C444" s="66">
        <f>SUM(C442,C443)</f>
        <v>591949</v>
      </c>
      <c r="D444" s="66">
        <f>SUM(D442,D443)</f>
        <v>388223</v>
      </c>
      <c r="E444" s="66">
        <f>SUM(E442,E443)</f>
        <v>312773</v>
      </c>
      <c r="F444" s="66">
        <f t="shared" ref="F444:M444" si="927">SUM(F442,F443)</f>
        <v>75450</v>
      </c>
      <c r="G444" s="66">
        <f t="shared" si="927"/>
        <v>146271</v>
      </c>
      <c r="H444" s="66">
        <f t="shared" si="927"/>
        <v>0</v>
      </c>
      <c r="I444" s="66">
        <f t="shared" si="927"/>
        <v>0</v>
      </c>
      <c r="J444" s="66">
        <f t="shared" si="927"/>
        <v>57455</v>
      </c>
      <c r="K444" s="66">
        <f t="shared" si="927"/>
        <v>0</v>
      </c>
      <c r="L444" s="66">
        <f t="shared" si="927"/>
        <v>0</v>
      </c>
      <c r="M444" s="66">
        <f t="shared" si="927"/>
        <v>0</v>
      </c>
    </row>
    <row r="445" spans="1:13" s="6" customFormat="1" ht="15.75" customHeight="1" x14ac:dyDescent="0.2">
      <c r="A445" s="42"/>
      <c r="B445" s="41" t="s">
        <v>26</v>
      </c>
      <c r="C445" s="24">
        <f>SUM(D445,G445,H445:M445)</f>
        <v>230885</v>
      </c>
      <c r="D445" s="24">
        <f t="shared" si="855"/>
        <v>152113</v>
      </c>
      <c r="E445" s="26">
        <v>122127</v>
      </c>
      <c r="F445" s="26">
        <v>29986</v>
      </c>
      <c r="G445" s="26">
        <v>56722</v>
      </c>
      <c r="H445" s="24"/>
      <c r="I445" s="24"/>
      <c r="J445" s="24">
        <v>22050</v>
      </c>
      <c r="K445" s="24"/>
      <c r="L445" s="24"/>
      <c r="M445" s="24"/>
    </row>
    <row r="446" spans="1:13" s="6" customFormat="1" ht="15.75" customHeight="1" x14ac:dyDescent="0.2">
      <c r="A446" s="42"/>
      <c r="B446" s="42"/>
      <c r="C446" s="24">
        <f>D446+G446+H446+I446+J446+K446+L446+M446</f>
        <v>0</v>
      </c>
      <c r="D446" s="24">
        <f>SUM(E446,F446)</f>
        <v>0</v>
      </c>
      <c r="E446" s="25"/>
      <c r="F446" s="26"/>
      <c r="G446" s="26"/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87"/>
      <c r="B447" s="87"/>
      <c r="C447" s="66">
        <f>SUM(C445:C446)</f>
        <v>230885</v>
      </c>
      <c r="D447" s="66">
        <f t="shared" ref="D447" si="928">SUM(D445:D446)</f>
        <v>152113</v>
      </c>
      <c r="E447" s="66">
        <f t="shared" ref="E447" si="929">SUM(E445:E446)</f>
        <v>122127</v>
      </c>
      <c r="F447" s="66">
        <f t="shared" ref="F447" si="930">SUM(F445:F446)</f>
        <v>29986</v>
      </c>
      <c r="G447" s="66">
        <f t="shared" ref="G447" si="931">SUM(G445:G446)</f>
        <v>56722</v>
      </c>
      <c r="H447" s="66">
        <f t="shared" ref="H447" si="932">SUM(H445:H446)</f>
        <v>0</v>
      </c>
      <c r="I447" s="66">
        <f t="shared" ref="I447" si="933">SUM(I445:I446)</f>
        <v>0</v>
      </c>
      <c r="J447" s="66">
        <f t="shared" ref="J447" si="934">SUM(J445:J446)</f>
        <v>22050</v>
      </c>
      <c r="K447" s="66">
        <f t="shared" ref="K447" si="935">SUM(K445:K446)</f>
        <v>0</v>
      </c>
      <c r="L447" s="66">
        <f t="shared" ref="L447" si="936">SUM(L445:L446)</f>
        <v>0</v>
      </c>
      <c r="M447" s="66">
        <f t="shared" ref="M447" si="937">SUM(M445:M446)</f>
        <v>0</v>
      </c>
    </row>
    <row r="448" spans="1:13" s="6" customFormat="1" ht="15.75" customHeight="1" x14ac:dyDescent="0.2">
      <c r="A448" s="42"/>
      <c r="B448" s="41" t="s">
        <v>27</v>
      </c>
      <c r="C448" s="24">
        <f t="shared" ref="C448:C475" si="938">SUM(D448,G448,H448:M448)</f>
        <v>17163</v>
      </c>
      <c r="D448" s="24">
        <f>SUM(E448:F448)</f>
        <v>8582</v>
      </c>
      <c r="E448" s="26">
        <v>6944</v>
      </c>
      <c r="F448" s="26">
        <v>1638</v>
      </c>
      <c r="G448" s="26">
        <v>5861</v>
      </c>
      <c r="H448" s="24"/>
      <c r="I448" s="24"/>
      <c r="J448" s="24">
        <v>2720</v>
      </c>
      <c r="K448" s="24"/>
      <c r="L448" s="24"/>
      <c r="M448" s="24"/>
    </row>
    <row r="449" spans="1:13" s="6" customFormat="1" ht="15.75" customHeight="1" x14ac:dyDescent="0.2">
      <c r="A449" s="42"/>
      <c r="B449" s="42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87"/>
      <c r="B450" s="87"/>
      <c r="C450" s="66">
        <f>SUM(C448:C449)</f>
        <v>17163</v>
      </c>
      <c r="D450" s="66">
        <f t="shared" ref="D450" si="939">SUM(D448:D449)</f>
        <v>8582</v>
      </c>
      <c r="E450" s="66">
        <f t="shared" ref="E450" si="940">SUM(E448:E449)</f>
        <v>6944</v>
      </c>
      <c r="F450" s="66">
        <f t="shared" ref="F450" si="941">SUM(F448:F449)</f>
        <v>1638</v>
      </c>
      <c r="G450" s="66">
        <f t="shared" ref="G450" si="942">SUM(G448:G449)</f>
        <v>5861</v>
      </c>
      <c r="H450" s="66">
        <f t="shared" ref="H450" si="943">SUM(H448:H449)</f>
        <v>0</v>
      </c>
      <c r="I450" s="66">
        <f t="shared" ref="I450" si="944">SUM(I448:I449)</f>
        <v>0</v>
      </c>
      <c r="J450" s="66">
        <f t="shared" ref="J450" si="945">SUM(J448:J449)</f>
        <v>2720</v>
      </c>
      <c r="K450" s="66">
        <f t="shared" ref="K450" si="946">SUM(K448:K449)</f>
        <v>0</v>
      </c>
      <c r="L450" s="66">
        <f t="shared" ref="L450" si="947">SUM(L448:L449)</f>
        <v>0</v>
      </c>
      <c r="M450" s="66">
        <f t="shared" ref="M450" si="948">SUM(M448:M449)</f>
        <v>0</v>
      </c>
    </row>
    <row r="451" spans="1:13" s="6" customFormat="1" ht="15.75" customHeight="1" x14ac:dyDescent="0.2">
      <c r="A451" s="42"/>
      <c r="B451" s="41" t="s">
        <v>122</v>
      </c>
      <c r="C451" s="24">
        <f>SUM(D451,G451,H451:M451)</f>
        <v>13113</v>
      </c>
      <c r="D451" s="24">
        <f>SUM(E451:F451)</f>
        <v>8359</v>
      </c>
      <c r="E451" s="26">
        <v>6764</v>
      </c>
      <c r="F451" s="26">
        <v>1595</v>
      </c>
      <c r="G451" s="26">
        <v>3974</v>
      </c>
      <c r="H451" s="24"/>
      <c r="I451" s="24"/>
      <c r="J451" s="24">
        <v>780</v>
      </c>
      <c r="K451" s="24"/>
      <c r="L451" s="24"/>
      <c r="M451" s="24"/>
    </row>
    <row r="452" spans="1:13" s="6" customFormat="1" ht="15.75" customHeight="1" x14ac:dyDescent="0.2">
      <c r="A452" s="42"/>
      <c r="B452" s="42"/>
      <c r="C452" s="24">
        <f>D452+G452+H452+I452+J452+K452+L452+M452</f>
        <v>0</v>
      </c>
      <c r="D452" s="24">
        <f>SUM(E452,F452)</f>
        <v>0</v>
      </c>
      <c r="E452" s="25"/>
      <c r="F452" s="26"/>
      <c r="G452" s="26"/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87"/>
      <c r="B453" s="87"/>
      <c r="C453" s="66">
        <f>SUM(C451:C452)</f>
        <v>13113</v>
      </c>
      <c r="D453" s="66">
        <f t="shared" ref="D453" si="949">SUM(D451:D452)</f>
        <v>8359</v>
      </c>
      <c r="E453" s="66">
        <f t="shared" ref="E453" si="950">SUM(E451:E452)</f>
        <v>6764</v>
      </c>
      <c r="F453" s="66">
        <f t="shared" ref="F453" si="951">SUM(F451:F452)</f>
        <v>1595</v>
      </c>
      <c r="G453" s="66">
        <f t="shared" ref="G453" si="952">SUM(G451:G452)</f>
        <v>3974</v>
      </c>
      <c r="H453" s="66">
        <f t="shared" ref="H453" si="953">SUM(H451:H452)</f>
        <v>0</v>
      </c>
      <c r="I453" s="66">
        <f t="shared" ref="I453" si="954">SUM(I451:I452)</f>
        <v>0</v>
      </c>
      <c r="J453" s="66">
        <f t="shared" ref="J453" si="955">SUM(J451:J452)</f>
        <v>780</v>
      </c>
      <c r="K453" s="66">
        <f t="shared" ref="K453" si="956">SUM(K451:K452)</f>
        <v>0</v>
      </c>
      <c r="L453" s="66">
        <f t="shared" ref="L453" si="957">SUM(L451:L452)</f>
        <v>0</v>
      </c>
      <c r="M453" s="66">
        <f t="shared" ref="M453" si="958">SUM(M451:M452)</f>
        <v>0</v>
      </c>
    </row>
    <row r="454" spans="1:13" s="6" customFormat="1" ht="15.75" customHeight="1" x14ac:dyDescent="0.2">
      <c r="A454" s="42"/>
      <c r="B454" s="41" t="s">
        <v>123</v>
      </c>
      <c r="C454" s="24">
        <f t="shared" si="938"/>
        <v>13217</v>
      </c>
      <c r="D454" s="24">
        <f>SUM(E454:F454)</f>
        <v>8273</v>
      </c>
      <c r="E454" s="26">
        <v>6694</v>
      </c>
      <c r="F454" s="26">
        <v>1579</v>
      </c>
      <c r="G454" s="26">
        <v>4164</v>
      </c>
      <c r="H454" s="24"/>
      <c r="I454" s="24"/>
      <c r="J454" s="24">
        <v>780</v>
      </c>
      <c r="K454" s="24"/>
      <c r="L454" s="24"/>
      <c r="M454" s="24"/>
    </row>
    <row r="455" spans="1:13" s="6" customFormat="1" ht="15.75" customHeight="1" x14ac:dyDescent="0.2">
      <c r="A455" s="42"/>
      <c r="B455" s="42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87"/>
      <c r="B456" s="87"/>
      <c r="C456" s="66">
        <f>SUM(C454:C455)</f>
        <v>13217</v>
      </c>
      <c r="D456" s="66">
        <f t="shared" ref="D456" si="959">SUM(D454:D455)</f>
        <v>8273</v>
      </c>
      <c r="E456" s="66">
        <f t="shared" ref="E456" si="960">SUM(E454:E455)</f>
        <v>6694</v>
      </c>
      <c r="F456" s="66">
        <f t="shared" ref="F456" si="961">SUM(F454:F455)</f>
        <v>1579</v>
      </c>
      <c r="G456" s="66">
        <f t="shared" ref="G456" si="962">SUM(G454:G455)</f>
        <v>4164</v>
      </c>
      <c r="H456" s="66">
        <f t="shared" ref="H456" si="963">SUM(H454:H455)</f>
        <v>0</v>
      </c>
      <c r="I456" s="66">
        <f t="shared" ref="I456" si="964">SUM(I454:I455)</f>
        <v>0</v>
      </c>
      <c r="J456" s="66">
        <f t="shared" ref="J456" si="965">SUM(J454:J455)</f>
        <v>780</v>
      </c>
      <c r="K456" s="66">
        <f t="shared" ref="K456" si="966">SUM(K454:K455)</f>
        <v>0</v>
      </c>
      <c r="L456" s="66">
        <f t="shared" ref="L456" si="967">SUM(L454:L455)</f>
        <v>0</v>
      </c>
      <c r="M456" s="66">
        <f t="shared" ref="M456" si="968">SUM(M454:M455)</f>
        <v>0</v>
      </c>
    </row>
    <row r="457" spans="1:13" s="6" customFormat="1" ht="15.75" customHeight="1" x14ac:dyDescent="0.2">
      <c r="A457" s="42"/>
      <c r="B457" s="41" t="s">
        <v>28</v>
      </c>
      <c r="C457" s="24">
        <f t="shared" si="938"/>
        <v>18366</v>
      </c>
      <c r="D457" s="24">
        <f>SUM(E457:F457)</f>
        <v>12535</v>
      </c>
      <c r="E457" s="26">
        <v>10142</v>
      </c>
      <c r="F457" s="26">
        <v>2393</v>
      </c>
      <c r="G457" s="26">
        <v>4811</v>
      </c>
      <c r="H457" s="24"/>
      <c r="I457" s="24"/>
      <c r="J457" s="24">
        <v>1020</v>
      </c>
      <c r="K457" s="24"/>
      <c r="L457" s="24"/>
      <c r="M457" s="24"/>
    </row>
    <row r="458" spans="1:13" s="6" customFormat="1" ht="15.75" customHeight="1" x14ac:dyDescent="0.2">
      <c r="A458" s="42"/>
      <c r="B458" s="42"/>
      <c r="C458" s="24">
        <f>D458+G458+H458+I458+J458+K458+L458+M458</f>
        <v>0</v>
      </c>
      <c r="D458" s="24">
        <f>SUM(E458,F458)</f>
        <v>-670</v>
      </c>
      <c r="E458" s="25">
        <v>-670</v>
      </c>
      <c r="F458" s="26"/>
      <c r="G458" s="26">
        <v>670</v>
      </c>
      <c r="H458" s="24"/>
      <c r="I458" s="24"/>
      <c r="J458" s="24"/>
      <c r="K458" s="24"/>
      <c r="L458" s="24"/>
      <c r="M458" s="24"/>
    </row>
    <row r="459" spans="1:13" s="6" customFormat="1" ht="15.75" customHeight="1" x14ac:dyDescent="0.2">
      <c r="A459" s="87"/>
      <c r="B459" s="87"/>
      <c r="C459" s="66">
        <f>SUM(C457:C458)</f>
        <v>18366</v>
      </c>
      <c r="D459" s="66">
        <f t="shared" ref="D459" si="969">SUM(D457:D458)</f>
        <v>11865</v>
      </c>
      <c r="E459" s="66">
        <f t="shared" ref="E459" si="970">SUM(E457:E458)</f>
        <v>9472</v>
      </c>
      <c r="F459" s="66">
        <f t="shared" ref="F459" si="971">SUM(F457:F458)</f>
        <v>2393</v>
      </c>
      <c r="G459" s="66">
        <f t="shared" ref="G459" si="972">SUM(G457:G458)</f>
        <v>5481</v>
      </c>
      <c r="H459" s="66">
        <f t="shared" ref="H459" si="973">SUM(H457:H458)</f>
        <v>0</v>
      </c>
      <c r="I459" s="66">
        <f t="shared" ref="I459" si="974">SUM(I457:I458)</f>
        <v>0</v>
      </c>
      <c r="J459" s="66">
        <f t="shared" ref="J459" si="975">SUM(J457:J458)</f>
        <v>1020</v>
      </c>
      <c r="K459" s="66">
        <f t="shared" ref="K459" si="976">SUM(K457:K458)</f>
        <v>0</v>
      </c>
      <c r="L459" s="66">
        <f t="shared" ref="L459" si="977">SUM(L457:L458)</f>
        <v>0</v>
      </c>
      <c r="M459" s="66">
        <f t="shared" ref="M459" si="978">SUM(M457:M458)</f>
        <v>0</v>
      </c>
    </row>
    <row r="460" spans="1:13" s="6" customFormat="1" ht="15.75" customHeight="1" x14ac:dyDescent="0.2">
      <c r="A460" s="42"/>
      <c r="B460" s="41" t="s">
        <v>29</v>
      </c>
      <c r="C460" s="24">
        <f t="shared" si="938"/>
        <v>18245</v>
      </c>
      <c r="D460" s="24">
        <f t="shared" si="855"/>
        <v>11484</v>
      </c>
      <c r="E460" s="26">
        <v>9292</v>
      </c>
      <c r="F460" s="26">
        <v>2192</v>
      </c>
      <c r="G460" s="26">
        <v>5741</v>
      </c>
      <c r="H460" s="24"/>
      <c r="I460" s="24"/>
      <c r="J460" s="24">
        <v>1020</v>
      </c>
      <c r="K460" s="24"/>
      <c r="L460" s="24"/>
      <c r="M460" s="24"/>
    </row>
    <row r="461" spans="1:13" s="6" customFormat="1" ht="15.75" customHeight="1" x14ac:dyDescent="0.2">
      <c r="A461" s="42"/>
      <c r="B461" s="42"/>
      <c r="C461" s="24">
        <f>D461+G461+H461+I461+J461+K461+L461+M461</f>
        <v>29</v>
      </c>
      <c r="D461" s="24">
        <f>SUM(E461,F461)</f>
        <v>0</v>
      </c>
      <c r="E461" s="25"/>
      <c r="F461" s="26"/>
      <c r="G461" s="26">
        <v>29</v>
      </c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87"/>
      <c r="B462" s="87"/>
      <c r="C462" s="66">
        <f>SUM(C460:C461)</f>
        <v>18274</v>
      </c>
      <c r="D462" s="66">
        <f t="shared" ref="D462" si="979">SUM(D460:D461)</f>
        <v>11484</v>
      </c>
      <c r="E462" s="66">
        <f t="shared" ref="E462" si="980">SUM(E460:E461)</f>
        <v>9292</v>
      </c>
      <c r="F462" s="66">
        <f t="shared" ref="F462" si="981">SUM(F460:F461)</f>
        <v>2192</v>
      </c>
      <c r="G462" s="66">
        <f t="shared" ref="G462" si="982">SUM(G460:G461)</f>
        <v>5770</v>
      </c>
      <c r="H462" s="66">
        <f t="shared" ref="H462" si="983">SUM(H460:H461)</f>
        <v>0</v>
      </c>
      <c r="I462" s="66">
        <f t="shared" ref="I462" si="984">SUM(I460:I461)</f>
        <v>0</v>
      </c>
      <c r="J462" s="66">
        <f t="shared" ref="J462" si="985">SUM(J460:J461)</f>
        <v>1020</v>
      </c>
      <c r="K462" s="66">
        <f t="shared" ref="K462" si="986">SUM(K460:K461)</f>
        <v>0</v>
      </c>
      <c r="L462" s="66">
        <f t="shared" ref="L462" si="987">SUM(L460:L461)</f>
        <v>0</v>
      </c>
      <c r="M462" s="66">
        <f t="shared" ref="M462" si="988">SUM(M460:M461)</f>
        <v>0</v>
      </c>
    </row>
    <row r="463" spans="1:13" s="6" customFormat="1" ht="15.75" customHeight="1" x14ac:dyDescent="0.2">
      <c r="A463" s="42"/>
      <c r="B463" s="41" t="s">
        <v>30</v>
      </c>
      <c r="C463" s="24">
        <f t="shared" si="938"/>
        <v>12207</v>
      </c>
      <c r="D463" s="24">
        <f>SUM(E463:F463)</f>
        <v>8211</v>
      </c>
      <c r="E463" s="26">
        <v>6644</v>
      </c>
      <c r="F463" s="26">
        <v>1567</v>
      </c>
      <c r="G463" s="26">
        <v>3126</v>
      </c>
      <c r="H463" s="24"/>
      <c r="I463" s="24"/>
      <c r="J463" s="24">
        <v>870</v>
      </c>
      <c r="K463" s="24"/>
      <c r="L463" s="24"/>
      <c r="M463" s="24"/>
    </row>
    <row r="464" spans="1:13" s="6" customFormat="1" ht="15.75" customHeight="1" x14ac:dyDescent="0.2">
      <c r="A464" s="42"/>
      <c r="B464" s="42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87"/>
      <c r="B465" s="87"/>
      <c r="C465" s="66">
        <f>SUM(C463:C464)</f>
        <v>12207</v>
      </c>
      <c r="D465" s="66">
        <f t="shared" ref="D465" si="989">SUM(D463:D464)</f>
        <v>8211</v>
      </c>
      <c r="E465" s="66">
        <f t="shared" ref="E465" si="990">SUM(E463:E464)</f>
        <v>6644</v>
      </c>
      <c r="F465" s="66">
        <f t="shared" ref="F465" si="991">SUM(F463:F464)</f>
        <v>1567</v>
      </c>
      <c r="G465" s="66">
        <f t="shared" ref="G465" si="992">SUM(G463:G464)</f>
        <v>3126</v>
      </c>
      <c r="H465" s="66">
        <f t="shared" ref="H465" si="993">SUM(H463:H464)</f>
        <v>0</v>
      </c>
      <c r="I465" s="66">
        <f t="shared" ref="I465" si="994">SUM(I463:I464)</f>
        <v>0</v>
      </c>
      <c r="J465" s="66">
        <f t="shared" ref="J465" si="995">SUM(J463:J464)</f>
        <v>870</v>
      </c>
      <c r="K465" s="66">
        <f t="shared" ref="K465" si="996">SUM(K463:K464)</f>
        <v>0</v>
      </c>
      <c r="L465" s="66">
        <f t="shared" ref="L465" si="997">SUM(L463:L464)</f>
        <v>0</v>
      </c>
      <c r="M465" s="66">
        <f t="shared" ref="M465" si="998">SUM(M463:M464)</f>
        <v>0</v>
      </c>
    </row>
    <row r="466" spans="1:13" s="6" customFormat="1" ht="15.75" customHeight="1" x14ac:dyDescent="0.2">
      <c r="A466" s="42"/>
      <c r="B466" s="41" t="s">
        <v>124</v>
      </c>
      <c r="C466" s="24">
        <f>SUM(D466,G466,H466:M466)</f>
        <v>21600</v>
      </c>
      <c r="D466" s="24">
        <f>SUM(E466:F466)</f>
        <v>10866</v>
      </c>
      <c r="E466" s="26">
        <v>8792</v>
      </c>
      <c r="F466" s="26">
        <v>2074</v>
      </c>
      <c r="G466" s="26">
        <v>9714</v>
      </c>
      <c r="H466" s="24"/>
      <c r="I466" s="24"/>
      <c r="J466" s="24">
        <v>1020</v>
      </c>
      <c r="K466" s="24"/>
      <c r="L466" s="24"/>
      <c r="M466" s="24"/>
    </row>
    <row r="467" spans="1:13" s="6" customFormat="1" ht="15.75" customHeight="1" x14ac:dyDescent="0.2">
      <c r="A467" s="42"/>
      <c r="B467" s="42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87"/>
      <c r="B468" s="87"/>
      <c r="C468" s="66">
        <f>SUM(C466:C467)</f>
        <v>21600</v>
      </c>
      <c r="D468" s="66">
        <f t="shared" ref="D468" si="999">SUM(D466:D467)</f>
        <v>10866</v>
      </c>
      <c r="E468" s="66">
        <f t="shared" ref="E468" si="1000">SUM(E466:E467)</f>
        <v>8792</v>
      </c>
      <c r="F468" s="66">
        <f t="shared" ref="F468" si="1001">SUM(F466:F467)</f>
        <v>2074</v>
      </c>
      <c r="G468" s="66">
        <f t="shared" ref="G468" si="1002">SUM(G466:G467)</f>
        <v>9714</v>
      </c>
      <c r="H468" s="66">
        <f t="shared" ref="H468" si="1003">SUM(H466:H467)</f>
        <v>0</v>
      </c>
      <c r="I468" s="66">
        <f t="shared" ref="I468" si="1004">SUM(I466:I467)</f>
        <v>0</v>
      </c>
      <c r="J468" s="66">
        <f t="shared" ref="J468" si="1005">SUM(J466:J467)</f>
        <v>1020</v>
      </c>
      <c r="K468" s="66">
        <f t="shared" ref="K468" si="1006">SUM(K466:K467)</f>
        <v>0</v>
      </c>
      <c r="L468" s="66">
        <f t="shared" ref="L468" si="1007">SUM(L466:L467)</f>
        <v>0</v>
      </c>
      <c r="M468" s="66">
        <f t="shared" ref="M468" si="1008">SUM(M466:M467)</f>
        <v>0</v>
      </c>
    </row>
    <row r="469" spans="1:13" s="6" customFormat="1" ht="15.75" customHeight="1" x14ac:dyDescent="0.2">
      <c r="A469" s="42"/>
      <c r="B469" s="41" t="s">
        <v>31</v>
      </c>
      <c r="C469" s="24">
        <f t="shared" si="938"/>
        <v>14387</v>
      </c>
      <c r="D469" s="24">
        <f>SUM(E469:F469)</f>
        <v>9138</v>
      </c>
      <c r="E469" s="26">
        <v>7394</v>
      </c>
      <c r="F469" s="26">
        <v>1744</v>
      </c>
      <c r="G469" s="26">
        <v>4229</v>
      </c>
      <c r="H469" s="24"/>
      <c r="I469" s="24"/>
      <c r="J469" s="24">
        <v>1020</v>
      </c>
      <c r="K469" s="24"/>
      <c r="L469" s="24"/>
      <c r="M469" s="24"/>
    </row>
    <row r="470" spans="1:13" s="6" customFormat="1" ht="15.75" customHeight="1" x14ac:dyDescent="0.2">
      <c r="A470" s="42"/>
      <c r="B470" s="42"/>
      <c r="C470" s="24">
        <f>D470+G470+H470+I470+J470+K470+L470+M470</f>
        <v>0</v>
      </c>
      <c r="D470" s="24">
        <f>SUM(E470,F470)</f>
        <v>-150</v>
      </c>
      <c r="E470" s="25">
        <v>-150</v>
      </c>
      <c r="F470" s="26"/>
      <c r="G470" s="26">
        <v>150</v>
      </c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87"/>
      <c r="B471" s="87"/>
      <c r="C471" s="66">
        <f>SUM(C469:C470)</f>
        <v>14387</v>
      </c>
      <c r="D471" s="66">
        <f t="shared" ref="D471" si="1009">SUM(D469:D470)</f>
        <v>8988</v>
      </c>
      <c r="E471" s="66">
        <f t="shared" ref="E471" si="1010">SUM(E469:E470)</f>
        <v>7244</v>
      </c>
      <c r="F471" s="66">
        <f t="shared" ref="F471" si="1011">SUM(F469:F470)</f>
        <v>1744</v>
      </c>
      <c r="G471" s="66">
        <f t="shared" ref="G471" si="1012">SUM(G469:G470)</f>
        <v>4379</v>
      </c>
      <c r="H471" s="66">
        <f t="shared" ref="H471" si="1013">SUM(H469:H470)</f>
        <v>0</v>
      </c>
      <c r="I471" s="66">
        <f t="shared" ref="I471" si="1014">SUM(I469:I470)</f>
        <v>0</v>
      </c>
      <c r="J471" s="66">
        <f t="shared" ref="J471" si="1015">SUM(J469:J470)</f>
        <v>1020</v>
      </c>
      <c r="K471" s="66">
        <f t="shared" ref="K471" si="1016">SUM(K469:K470)</f>
        <v>0</v>
      </c>
      <c r="L471" s="66">
        <f t="shared" ref="L471" si="1017">SUM(L469:L470)</f>
        <v>0</v>
      </c>
      <c r="M471" s="66">
        <f t="shared" ref="M471" si="1018">SUM(M469:M470)</f>
        <v>0</v>
      </c>
    </row>
    <row r="472" spans="1:13" s="6" customFormat="1" ht="15.75" customHeight="1" x14ac:dyDescent="0.2">
      <c r="A472" s="42"/>
      <c r="B472" s="41" t="s">
        <v>32</v>
      </c>
      <c r="C472" s="24">
        <f t="shared" si="938"/>
        <v>13460</v>
      </c>
      <c r="D472" s="24">
        <f t="shared" si="855"/>
        <v>8644</v>
      </c>
      <c r="E472" s="26">
        <v>6994</v>
      </c>
      <c r="F472" s="26">
        <v>1650</v>
      </c>
      <c r="G472" s="26">
        <v>3796</v>
      </c>
      <c r="H472" s="24"/>
      <c r="I472" s="24"/>
      <c r="J472" s="24">
        <v>1020</v>
      </c>
      <c r="K472" s="24"/>
      <c r="L472" s="24"/>
      <c r="M472" s="24"/>
    </row>
    <row r="473" spans="1:13" s="6" customFormat="1" ht="15.75" customHeight="1" x14ac:dyDescent="0.2">
      <c r="A473" s="42"/>
      <c r="B473" s="42"/>
      <c r="C473" s="24">
        <f>D473+G473+H473+I473+J473+K473+L473+M473</f>
        <v>29</v>
      </c>
      <c r="D473" s="24">
        <f>SUM(E473,F473)</f>
        <v>0</v>
      </c>
      <c r="E473" s="25"/>
      <c r="F473" s="26"/>
      <c r="G473" s="26">
        <v>29</v>
      </c>
      <c r="H473" s="24"/>
      <c r="I473" s="24"/>
      <c r="J473" s="24"/>
      <c r="K473" s="24"/>
      <c r="L473" s="24"/>
      <c r="M473" s="24"/>
    </row>
    <row r="474" spans="1:13" s="6" customFormat="1" ht="15.75" customHeight="1" x14ac:dyDescent="0.2">
      <c r="A474" s="87"/>
      <c r="B474" s="87"/>
      <c r="C474" s="66">
        <f>SUM(C472:C473)</f>
        <v>13489</v>
      </c>
      <c r="D474" s="66">
        <f t="shared" ref="D474" si="1019">SUM(D472:D473)</f>
        <v>8644</v>
      </c>
      <c r="E474" s="66">
        <f t="shared" ref="E474" si="1020">SUM(E472:E473)</f>
        <v>6994</v>
      </c>
      <c r="F474" s="66">
        <f t="shared" ref="F474" si="1021">SUM(F472:F473)</f>
        <v>1650</v>
      </c>
      <c r="G474" s="66">
        <f t="shared" ref="G474" si="1022">SUM(G472:G473)</f>
        <v>3825</v>
      </c>
      <c r="H474" s="66">
        <f t="shared" ref="H474" si="1023">SUM(H472:H473)</f>
        <v>0</v>
      </c>
      <c r="I474" s="66">
        <f t="shared" ref="I474" si="1024">SUM(I472:I473)</f>
        <v>0</v>
      </c>
      <c r="J474" s="66">
        <f t="shared" ref="J474" si="1025">SUM(J472:J473)</f>
        <v>1020</v>
      </c>
      <c r="K474" s="66">
        <f t="shared" ref="K474" si="1026">SUM(K472:K473)</f>
        <v>0</v>
      </c>
      <c r="L474" s="66">
        <f t="shared" ref="L474" si="1027">SUM(L472:L473)</f>
        <v>0</v>
      </c>
      <c r="M474" s="66">
        <f t="shared" ref="M474" si="1028">SUM(M472:M473)</f>
        <v>0</v>
      </c>
    </row>
    <row r="475" spans="1:13" s="6" customFormat="1" ht="15.75" customHeight="1" x14ac:dyDescent="0.2">
      <c r="A475" s="42"/>
      <c r="B475" s="41" t="s">
        <v>33</v>
      </c>
      <c r="C475" s="24">
        <f t="shared" si="938"/>
        <v>13833</v>
      </c>
      <c r="D475" s="24">
        <f t="shared" si="855"/>
        <v>8582</v>
      </c>
      <c r="E475" s="26">
        <v>6944</v>
      </c>
      <c r="F475" s="26">
        <v>1638</v>
      </c>
      <c r="G475" s="26">
        <v>4471</v>
      </c>
      <c r="H475" s="24"/>
      <c r="I475" s="24"/>
      <c r="J475" s="24">
        <v>780</v>
      </c>
      <c r="K475" s="24"/>
      <c r="L475" s="24"/>
      <c r="M475" s="24"/>
    </row>
    <row r="476" spans="1:13" s="6" customFormat="1" ht="15.75" customHeight="1" x14ac:dyDescent="0.2">
      <c r="A476" s="42"/>
      <c r="B476" s="42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87"/>
      <c r="B477" s="87"/>
      <c r="C477" s="66">
        <f>SUM(C475:C476)</f>
        <v>13833</v>
      </c>
      <c r="D477" s="66">
        <f t="shared" ref="D477" si="1029">SUM(D475:D476)</f>
        <v>8582</v>
      </c>
      <c r="E477" s="66">
        <f t="shared" ref="E477" si="1030">SUM(E475:E476)</f>
        <v>6944</v>
      </c>
      <c r="F477" s="66">
        <f t="shared" ref="F477" si="1031">SUM(F475:F476)</f>
        <v>1638</v>
      </c>
      <c r="G477" s="66">
        <f t="shared" ref="G477" si="1032">SUM(G475:G476)</f>
        <v>4471</v>
      </c>
      <c r="H477" s="66">
        <f t="shared" ref="H477" si="1033">SUM(H475:H476)</f>
        <v>0</v>
      </c>
      <c r="I477" s="66">
        <f t="shared" ref="I477" si="1034">SUM(I475:I476)</f>
        <v>0</v>
      </c>
      <c r="J477" s="66">
        <f t="shared" ref="J477" si="1035">SUM(J475:J476)</f>
        <v>780</v>
      </c>
      <c r="K477" s="66">
        <f t="shared" ref="K477" si="1036">SUM(K475:K476)</f>
        <v>0</v>
      </c>
      <c r="L477" s="66">
        <f t="shared" ref="L477" si="1037">SUM(L475:L476)</f>
        <v>0</v>
      </c>
      <c r="M477" s="66">
        <f t="shared" ref="M477" si="1038">SUM(M475:M476)</f>
        <v>0</v>
      </c>
    </row>
    <row r="478" spans="1:13" s="6" customFormat="1" ht="15.75" customHeight="1" x14ac:dyDescent="0.2">
      <c r="A478" s="42"/>
      <c r="B478" s="41" t="s">
        <v>214</v>
      </c>
      <c r="C478" s="24">
        <f t="shared" ref="C478" si="1039">SUM(D478,G478,H478:M478)</f>
        <v>14864</v>
      </c>
      <c r="D478" s="24">
        <f t="shared" ref="D478" si="1040">SUM(E478:F478)</f>
        <v>10619</v>
      </c>
      <c r="E478" s="26">
        <v>8592</v>
      </c>
      <c r="F478" s="26">
        <v>2027</v>
      </c>
      <c r="G478" s="26">
        <v>2945</v>
      </c>
      <c r="H478" s="24"/>
      <c r="I478" s="24"/>
      <c r="J478" s="24">
        <v>1300</v>
      </c>
      <c r="K478" s="24"/>
      <c r="L478" s="24"/>
      <c r="M478" s="24"/>
    </row>
    <row r="479" spans="1:13" s="6" customFormat="1" ht="15.75" customHeight="1" x14ac:dyDescent="0.2">
      <c r="A479" s="42"/>
      <c r="B479" s="42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87"/>
      <c r="B480" s="87"/>
      <c r="C480" s="66">
        <f>SUM(C478:C479)</f>
        <v>14864</v>
      </c>
      <c r="D480" s="66">
        <f t="shared" ref="D480:M480" si="1041">SUM(D478:D479)</f>
        <v>10619</v>
      </c>
      <c r="E480" s="66">
        <f t="shared" si="1041"/>
        <v>8592</v>
      </c>
      <c r="F480" s="66">
        <f t="shared" si="1041"/>
        <v>2027</v>
      </c>
      <c r="G480" s="66">
        <f t="shared" si="1041"/>
        <v>2945</v>
      </c>
      <c r="H480" s="66">
        <f t="shared" si="1041"/>
        <v>0</v>
      </c>
      <c r="I480" s="66">
        <f t="shared" si="1041"/>
        <v>0</v>
      </c>
      <c r="J480" s="66">
        <f t="shared" si="1041"/>
        <v>1300</v>
      </c>
      <c r="K480" s="66">
        <f t="shared" si="1041"/>
        <v>0</v>
      </c>
      <c r="L480" s="66">
        <f t="shared" si="1041"/>
        <v>0</v>
      </c>
      <c r="M480" s="66">
        <f t="shared" si="1041"/>
        <v>0</v>
      </c>
    </row>
    <row r="481" spans="1:13" s="6" customFormat="1" ht="15.75" customHeight="1" x14ac:dyDescent="0.2">
      <c r="A481" s="42"/>
      <c r="B481" s="41" t="s">
        <v>215</v>
      </c>
      <c r="C481" s="24">
        <f t="shared" ref="C481" si="1042">SUM(D481,G481,H481:M481)</f>
        <v>14549</v>
      </c>
      <c r="D481" s="24">
        <f t="shared" ref="D481" si="1043">SUM(E481:F481)</f>
        <v>10619</v>
      </c>
      <c r="E481" s="26">
        <v>8592</v>
      </c>
      <c r="F481" s="26">
        <v>2027</v>
      </c>
      <c r="G481" s="26">
        <v>2630</v>
      </c>
      <c r="H481" s="24"/>
      <c r="I481" s="24"/>
      <c r="J481" s="24">
        <v>1300</v>
      </c>
      <c r="K481" s="24"/>
      <c r="L481" s="24"/>
      <c r="M481" s="24"/>
    </row>
    <row r="482" spans="1:13" s="6" customFormat="1" ht="15.75" customHeight="1" x14ac:dyDescent="0.2">
      <c r="A482" s="42"/>
      <c r="B482" s="42"/>
      <c r="C482" s="24">
        <f>D482+G482+H482+I482+J482+K482+L482+M482</f>
        <v>0</v>
      </c>
      <c r="D482" s="24">
        <f>SUM(E482,F482)</f>
        <v>0</v>
      </c>
      <c r="E482" s="25"/>
      <c r="F482" s="26"/>
      <c r="G482" s="26"/>
      <c r="H482" s="24"/>
      <c r="I482" s="24"/>
      <c r="J482" s="24"/>
      <c r="K482" s="24"/>
      <c r="L482" s="24"/>
      <c r="M482" s="24"/>
    </row>
    <row r="483" spans="1:13" s="6" customFormat="1" ht="15.75" customHeight="1" x14ac:dyDescent="0.2">
      <c r="A483" s="87"/>
      <c r="B483" s="87"/>
      <c r="C483" s="66">
        <f>SUM(C481:C482)</f>
        <v>14549</v>
      </c>
      <c r="D483" s="66">
        <f t="shared" ref="D483:M483" si="1044">SUM(D481:D482)</f>
        <v>10619</v>
      </c>
      <c r="E483" s="66">
        <f t="shared" si="1044"/>
        <v>8592</v>
      </c>
      <c r="F483" s="66">
        <f t="shared" si="1044"/>
        <v>2027</v>
      </c>
      <c r="G483" s="66">
        <f t="shared" si="1044"/>
        <v>2630</v>
      </c>
      <c r="H483" s="66">
        <f t="shared" si="1044"/>
        <v>0</v>
      </c>
      <c r="I483" s="66">
        <f t="shared" si="1044"/>
        <v>0</v>
      </c>
      <c r="J483" s="66">
        <f t="shared" si="1044"/>
        <v>1300</v>
      </c>
      <c r="K483" s="66">
        <f t="shared" si="1044"/>
        <v>0</v>
      </c>
      <c r="L483" s="66">
        <f t="shared" si="1044"/>
        <v>0</v>
      </c>
      <c r="M483" s="66">
        <f t="shared" si="1044"/>
        <v>0</v>
      </c>
    </row>
    <row r="484" spans="1:13" s="6" customFormat="1" ht="15.75" customHeight="1" x14ac:dyDescent="0.2">
      <c r="A484" s="42"/>
      <c r="B484" s="41" t="s">
        <v>216</v>
      </c>
      <c r="C484" s="24">
        <f t="shared" ref="C484" si="1045">SUM(D484,G484,H484:M484)</f>
        <v>16189</v>
      </c>
      <c r="D484" s="24">
        <f t="shared" ref="D484" si="1046">SUM(E484:F484)</f>
        <v>10619</v>
      </c>
      <c r="E484" s="26">
        <v>8592</v>
      </c>
      <c r="F484" s="26">
        <v>2027</v>
      </c>
      <c r="G484" s="26">
        <v>3670</v>
      </c>
      <c r="H484" s="24"/>
      <c r="I484" s="24"/>
      <c r="J484" s="24">
        <v>1900</v>
      </c>
      <c r="K484" s="24"/>
      <c r="L484" s="24"/>
      <c r="M484" s="24"/>
    </row>
    <row r="485" spans="1:13" s="6" customFormat="1" ht="15.75" customHeight="1" x14ac:dyDescent="0.2">
      <c r="A485" s="42"/>
      <c r="B485" s="42"/>
      <c r="C485" s="24">
        <f>D485+G485+H485+I485+J485+K485+L485+M485</f>
        <v>0</v>
      </c>
      <c r="D485" s="24">
        <f>SUM(E485,F485)</f>
        <v>0</v>
      </c>
      <c r="E485" s="25"/>
      <c r="F485" s="26"/>
      <c r="G485" s="26"/>
      <c r="H485" s="24"/>
      <c r="I485" s="24"/>
      <c r="J485" s="24"/>
      <c r="K485" s="24"/>
      <c r="L485" s="24"/>
      <c r="M485" s="24"/>
    </row>
    <row r="486" spans="1:13" s="6" customFormat="1" ht="15.75" customHeight="1" x14ac:dyDescent="0.2">
      <c r="A486" s="87"/>
      <c r="B486" s="87"/>
      <c r="C486" s="66">
        <f>SUM(C484:C485)</f>
        <v>16189</v>
      </c>
      <c r="D486" s="66">
        <f t="shared" ref="D486:M486" si="1047">SUM(D484:D485)</f>
        <v>10619</v>
      </c>
      <c r="E486" s="66">
        <f t="shared" si="1047"/>
        <v>8592</v>
      </c>
      <c r="F486" s="66">
        <f t="shared" si="1047"/>
        <v>2027</v>
      </c>
      <c r="G486" s="66">
        <f t="shared" si="1047"/>
        <v>3670</v>
      </c>
      <c r="H486" s="66">
        <f t="shared" si="1047"/>
        <v>0</v>
      </c>
      <c r="I486" s="66">
        <f t="shared" si="1047"/>
        <v>0</v>
      </c>
      <c r="J486" s="66">
        <f t="shared" si="1047"/>
        <v>1900</v>
      </c>
      <c r="K486" s="66">
        <f t="shared" si="1047"/>
        <v>0</v>
      </c>
      <c r="L486" s="66">
        <f t="shared" si="1047"/>
        <v>0</v>
      </c>
      <c r="M486" s="66">
        <f t="shared" si="1047"/>
        <v>0</v>
      </c>
    </row>
    <row r="487" spans="1:13" s="6" customFormat="1" ht="15.75" customHeight="1" x14ac:dyDescent="0.2">
      <c r="A487" s="42"/>
      <c r="B487" s="41" t="s">
        <v>217</v>
      </c>
      <c r="C487" s="24">
        <f t="shared" ref="C487" si="1048">SUM(D487,G487,H487:M487)</f>
        <v>13873</v>
      </c>
      <c r="D487" s="24">
        <f t="shared" ref="D487" si="1049">SUM(E487:F487)</f>
        <v>10619</v>
      </c>
      <c r="E487" s="26">
        <v>8592</v>
      </c>
      <c r="F487" s="26">
        <v>2027</v>
      </c>
      <c r="G487" s="26">
        <v>1954</v>
      </c>
      <c r="H487" s="24"/>
      <c r="I487" s="24"/>
      <c r="J487" s="24">
        <v>1300</v>
      </c>
      <c r="K487" s="24"/>
      <c r="L487" s="24"/>
      <c r="M487" s="24"/>
    </row>
    <row r="488" spans="1:13" s="6" customFormat="1" ht="15.75" customHeight="1" x14ac:dyDescent="0.2">
      <c r="A488" s="42"/>
      <c r="B488" s="42"/>
      <c r="C488" s="24">
        <f>D488+G488+H488+I488+J488+K488+L488+M488</f>
        <v>0</v>
      </c>
      <c r="D488" s="24">
        <f>SUM(E488,F488)</f>
        <v>0</v>
      </c>
      <c r="E488" s="25"/>
      <c r="F488" s="26"/>
      <c r="G488" s="26"/>
      <c r="H488" s="24"/>
      <c r="I488" s="24"/>
      <c r="J488" s="24"/>
      <c r="K488" s="24"/>
      <c r="L488" s="24"/>
      <c r="M488" s="24"/>
    </row>
    <row r="489" spans="1:13" s="6" customFormat="1" ht="15.75" customHeight="1" x14ac:dyDescent="0.2">
      <c r="A489" s="87"/>
      <c r="B489" s="87"/>
      <c r="C489" s="66">
        <f>SUM(C487:C488)</f>
        <v>13873</v>
      </c>
      <c r="D489" s="66">
        <f t="shared" ref="D489:M489" si="1050">SUM(D487:D488)</f>
        <v>10619</v>
      </c>
      <c r="E489" s="66">
        <f t="shared" si="1050"/>
        <v>8592</v>
      </c>
      <c r="F489" s="66">
        <f t="shared" si="1050"/>
        <v>2027</v>
      </c>
      <c r="G489" s="66">
        <f t="shared" si="1050"/>
        <v>1954</v>
      </c>
      <c r="H489" s="66">
        <f t="shared" si="1050"/>
        <v>0</v>
      </c>
      <c r="I489" s="66">
        <f t="shared" si="1050"/>
        <v>0</v>
      </c>
      <c r="J489" s="66">
        <f t="shared" si="1050"/>
        <v>1300</v>
      </c>
      <c r="K489" s="66">
        <f t="shared" si="1050"/>
        <v>0</v>
      </c>
      <c r="L489" s="66">
        <f t="shared" si="1050"/>
        <v>0</v>
      </c>
      <c r="M489" s="66">
        <f t="shared" si="1050"/>
        <v>0</v>
      </c>
    </row>
    <row r="490" spans="1:13" s="6" customFormat="1" ht="15.75" customHeight="1" x14ac:dyDescent="0.2">
      <c r="A490" s="42"/>
      <c r="B490" s="41" t="s">
        <v>218</v>
      </c>
      <c r="C490" s="24">
        <f t="shared" ref="C490" si="1051">SUM(D490,G490,H490:M490)</f>
        <v>108124</v>
      </c>
      <c r="D490" s="24">
        <f t="shared" ref="D490" si="1052">SUM(E490:F490)</f>
        <v>92347</v>
      </c>
      <c r="E490" s="26">
        <v>74480</v>
      </c>
      <c r="F490" s="26">
        <v>17867</v>
      </c>
      <c r="G490" s="26">
        <v>8147</v>
      </c>
      <c r="H490" s="24"/>
      <c r="I490" s="24"/>
      <c r="J490" s="24">
        <v>7630</v>
      </c>
      <c r="K490" s="24"/>
      <c r="L490" s="24"/>
      <c r="M490" s="24"/>
    </row>
    <row r="491" spans="1:13" s="6" customFormat="1" ht="15.75" customHeight="1" x14ac:dyDescent="0.2">
      <c r="A491" s="42"/>
      <c r="B491" s="42"/>
      <c r="C491" s="24">
        <f>D491+G491+H491+I491+J491+K491+L491+M491</f>
        <v>0</v>
      </c>
      <c r="D491" s="24">
        <f>SUM(E491,F491)</f>
        <v>0</v>
      </c>
      <c r="E491" s="25"/>
      <c r="F491" s="26"/>
      <c r="G491" s="26"/>
      <c r="H491" s="24"/>
      <c r="I491" s="24"/>
      <c r="J491" s="24"/>
      <c r="K491" s="24"/>
      <c r="L491" s="24"/>
      <c r="M491" s="24"/>
    </row>
    <row r="492" spans="1:13" s="6" customFormat="1" ht="15.75" customHeight="1" x14ac:dyDescent="0.2">
      <c r="A492" s="87"/>
      <c r="B492" s="87"/>
      <c r="C492" s="66">
        <f>SUM(C490:C491)</f>
        <v>108124</v>
      </c>
      <c r="D492" s="66">
        <f t="shared" ref="D492:M492" si="1053">SUM(D490:D491)</f>
        <v>92347</v>
      </c>
      <c r="E492" s="66">
        <f t="shared" si="1053"/>
        <v>74480</v>
      </c>
      <c r="F492" s="66">
        <f t="shared" si="1053"/>
        <v>17867</v>
      </c>
      <c r="G492" s="66">
        <f t="shared" si="1053"/>
        <v>8147</v>
      </c>
      <c r="H492" s="66">
        <f t="shared" si="1053"/>
        <v>0</v>
      </c>
      <c r="I492" s="66">
        <f t="shared" si="1053"/>
        <v>0</v>
      </c>
      <c r="J492" s="66">
        <f t="shared" si="1053"/>
        <v>7630</v>
      </c>
      <c r="K492" s="66">
        <f t="shared" si="1053"/>
        <v>0</v>
      </c>
      <c r="L492" s="66">
        <f t="shared" si="1053"/>
        <v>0</v>
      </c>
      <c r="M492" s="66">
        <f t="shared" si="1053"/>
        <v>0</v>
      </c>
    </row>
    <row r="493" spans="1:13" s="6" customFormat="1" ht="15.75" customHeight="1" x14ac:dyDescent="0.2">
      <c r="A493" s="42"/>
      <c r="B493" s="41" t="s">
        <v>281</v>
      </c>
      <c r="C493" s="24">
        <f t="shared" ref="C493" si="1054">SUM(D493,G493,H493:M493)</f>
        <v>26110</v>
      </c>
      <c r="D493" s="24">
        <f t="shared" ref="D493" si="1055">SUM(E493:F493)</f>
        <v>17930</v>
      </c>
      <c r="E493" s="26">
        <v>14508</v>
      </c>
      <c r="F493" s="26">
        <v>3422</v>
      </c>
      <c r="G493" s="26">
        <v>4870</v>
      </c>
      <c r="H493" s="24"/>
      <c r="I493" s="24"/>
      <c r="J493" s="24">
        <v>3310</v>
      </c>
      <c r="K493" s="24"/>
      <c r="L493" s="24"/>
      <c r="M493" s="24"/>
    </row>
    <row r="494" spans="1:13" s="6" customFormat="1" ht="15.75" customHeight="1" x14ac:dyDescent="0.2">
      <c r="A494" s="42"/>
      <c r="B494" s="42"/>
      <c r="C494" s="24">
        <f>D494+G494+H494+I494+J494+K494+L494+M494</f>
        <v>-16847</v>
      </c>
      <c r="D494" s="24">
        <f>SUM(E494,F494)</f>
        <v>-17930</v>
      </c>
      <c r="E494" s="25">
        <v>-14508</v>
      </c>
      <c r="F494" s="26">
        <v>-3422</v>
      </c>
      <c r="G494" s="26">
        <v>1083</v>
      </c>
      <c r="H494" s="24"/>
      <c r="I494" s="24"/>
      <c r="J494" s="24"/>
      <c r="K494" s="24"/>
      <c r="L494" s="24"/>
      <c r="M494" s="24"/>
    </row>
    <row r="495" spans="1:13" s="6" customFormat="1" ht="15.75" customHeight="1" x14ac:dyDescent="0.2">
      <c r="A495" s="87"/>
      <c r="B495" s="87"/>
      <c r="C495" s="66">
        <f>SUM(C493:C494)</f>
        <v>9263</v>
      </c>
      <c r="D495" s="66">
        <f t="shared" ref="D495:M495" si="1056">SUM(D493:D494)</f>
        <v>0</v>
      </c>
      <c r="E495" s="66">
        <f t="shared" si="1056"/>
        <v>0</v>
      </c>
      <c r="F495" s="66">
        <f t="shared" si="1056"/>
        <v>0</v>
      </c>
      <c r="G495" s="66">
        <f t="shared" si="1056"/>
        <v>5953</v>
      </c>
      <c r="H495" s="66">
        <f t="shared" si="1056"/>
        <v>0</v>
      </c>
      <c r="I495" s="66">
        <f t="shared" si="1056"/>
        <v>0</v>
      </c>
      <c r="J495" s="66">
        <f t="shared" si="1056"/>
        <v>3310</v>
      </c>
      <c r="K495" s="66">
        <f t="shared" si="1056"/>
        <v>0</v>
      </c>
      <c r="L495" s="66">
        <f t="shared" si="1056"/>
        <v>0</v>
      </c>
      <c r="M495" s="66">
        <f t="shared" si="1056"/>
        <v>0</v>
      </c>
    </row>
    <row r="496" spans="1:13" s="6" customFormat="1" ht="15.75" customHeight="1" x14ac:dyDescent="0.2">
      <c r="A496" s="42"/>
      <c r="B496" s="41" t="s">
        <v>282</v>
      </c>
      <c r="C496" s="24">
        <f t="shared" ref="C496" si="1057">SUM(D496,G496,H496:M496)</f>
        <v>16362</v>
      </c>
      <c r="D496" s="24">
        <f t="shared" ref="D496" si="1058">SUM(E496:F496)</f>
        <v>9477</v>
      </c>
      <c r="E496" s="26">
        <v>7668</v>
      </c>
      <c r="F496" s="26">
        <v>1809</v>
      </c>
      <c r="G496" s="26">
        <v>3610</v>
      </c>
      <c r="H496" s="24"/>
      <c r="I496" s="24"/>
      <c r="J496" s="24">
        <v>3275</v>
      </c>
      <c r="K496" s="24"/>
      <c r="L496" s="24"/>
      <c r="M496" s="24"/>
    </row>
    <row r="497" spans="1:13" s="6" customFormat="1" ht="15.75" customHeight="1" x14ac:dyDescent="0.2">
      <c r="A497" s="42"/>
      <c r="B497" s="42"/>
      <c r="C497" s="24">
        <f>D497+G497+H497+I497+J497+K497+L497+M497</f>
        <v>-9477</v>
      </c>
      <c r="D497" s="24">
        <f>SUM(E497,F497)</f>
        <v>-9477</v>
      </c>
      <c r="E497" s="25">
        <v>-7668</v>
      </c>
      <c r="F497" s="26">
        <v>-1809</v>
      </c>
      <c r="G497" s="26">
        <v>-1100</v>
      </c>
      <c r="H497" s="24"/>
      <c r="I497" s="24"/>
      <c r="J497" s="24">
        <v>1100</v>
      </c>
      <c r="K497" s="24"/>
      <c r="L497" s="24"/>
      <c r="M497" s="24"/>
    </row>
    <row r="498" spans="1:13" s="6" customFormat="1" ht="15.75" customHeight="1" x14ac:dyDescent="0.2">
      <c r="A498" s="87"/>
      <c r="B498" s="87"/>
      <c r="C498" s="66">
        <f>SUM(C496:C497)</f>
        <v>6885</v>
      </c>
      <c r="D498" s="66">
        <f t="shared" ref="D498:M498" si="1059">SUM(D496:D497)</f>
        <v>0</v>
      </c>
      <c r="E498" s="66">
        <f t="shared" si="1059"/>
        <v>0</v>
      </c>
      <c r="F498" s="66">
        <f t="shared" si="1059"/>
        <v>0</v>
      </c>
      <c r="G498" s="66">
        <f t="shared" si="1059"/>
        <v>2510</v>
      </c>
      <c r="H498" s="66">
        <f t="shared" si="1059"/>
        <v>0</v>
      </c>
      <c r="I498" s="66">
        <f t="shared" si="1059"/>
        <v>0</v>
      </c>
      <c r="J498" s="66">
        <f t="shared" si="1059"/>
        <v>4375</v>
      </c>
      <c r="K498" s="66">
        <f t="shared" si="1059"/>
        <v>0</v>
      </c>
      <c r="L498" s="66">
        <f t="shared" si="1059"/>
        <v>0</v>
      </c>
      <c r="M498" s="66">
        <f t="shared" si="1059"/>
        <v>0</v>
      </c>
    </row>
    <row r="499" spans="1:13" s="6" customFormat="1" ht="15.75" customHeight="1" x14ac:dyDescent="0.2">
      <c r="A499" s="42"/>
      <c r="B499" s="41" t="s">
        <v>283</v>
      </c>
      <c r="C499" s="24">
        <f t="shared" ref="C499" si="1060">SUM(D499,G499,H499:M499)</f>
        <v>13256</v>
      </c>
      <c r="D499" s="24">
        <f t="shared" ref="D499" si="1061">SUM(E499:F499)</f>
        <v>9477</v>
      </c>
      <c r="E499" s="26">
        <v>7668</v>
      </c>
      <c r="F499" s="26">
        <v>1809</v>
      </c>
      <c r="G499" s="26">
        <v>2279</v>
      </c>
      <c r="H499" s="24"/>
      <c r="I499" s="24"/>
      <c r="J499" s="24">
        <v>1500</v>
      </c>
      <c r="K499" s="24"/>
      <c r="L499" s="24"/>
      <c r="M499" s="24"/>
    </row>
    <row r="500" spans="1:13" s="6" customFormat="1" ht="15.75" customHeight="1" x14ac:dyDescent="0.2">
      <c r="A500" s="42"/>
      <c r="B500" s="42"/>
      <c r="C500" s="24">
        <f>D500+G500+H500+I500+J500+K500+L500+M500</f>
        <v>-8627</v>
      </c>
      <c r="D500" s="24">
        <f>SUM(E500,F500)</f>
        <v>-9477</v>
      </c>
      <c r="E500" s="25">
        <v>-7668</v>
      </c>
      <c r="F500" s="26">
        <v>-1809</v>
      </c>
      <c r="G500" s="26">
        <v>850</v>
      </c>
      <c r="H500" s="24"/>
      <c r="I500" s="24"/>
      <c r="J500" s="24"/>
      <c r="K500" s="24"/>
      <c r="L500" s="24"/>
      <c r="M500" s="24"/>
    </row>
    <row r="501" spans="1:13" s="6" customFormat="1" ht="15.75" customHeight="1" x14ac:dyDescent="0.2">
      <c r="A501" s="87"/>
      <c r="B501" s="87"/>
      <c r="C501" s="66">
        <f>SUM(C499:C500)</f>
        <v>4629</v>
      </c>
      <c r="D501" s="66">
        <f t="shared" ref="D501:M501" si="1062">SUM(D499:D500)</f>
        <v>0</v>
      </c>
      <c r="E501" s="66">
        <f t="shared" si="1062"/>
        <v>0</v>
      </c>
      <c r="F501" s="66">
        <f t="shared" si="1062"/>
        <v>0</v>
      </c>
      <c r="G501" s="66">
        <f t="shared" si="1062"/>
        <v>3129</v>
      </c>
      <c r="H501" s="66">
        <f t="shared" si="1062"/>
        <v>0</v>
      </c>
      <c r="I501" s="66">
        <f t="shared" si="1062"/>
        <v>0</v>
      </c>
      <c r="J501" s="66">
        <f t="shared" si="1062"/>
        <v>1500</v>
      </c>
      <c r="K501" s="66">
        <f t="shared" si="1062"/>
        <v>0</v>
      </c>
      <c r="L501" s="66">
        <f t="shared" si="1062"/>
        <v>0</v>
      </c>
      <c r="M501" s="66">
        <f t="shared" si="1062"/>
        <v>0</v>
      </c>
    </row>
    <row r="502" spans="1:13" s="6" customFormat="1" ht="15.75" customHeight="1" x14ac:dyDescent="0.2">
      <c r="A502" s="42"/>
      <c r="B502" s="41" t="s">
        <v>284</v>
      </c>
      <c r="C502" s="24">
        <f t="shared" ref="C502" si="1063">SUM(D502,G502,H502:M502)</f>
        <v>9848</v>
      </c>
      <c r="D502" s="24">
        <f t="shared" ref="D502" si="1064">SUM(E502:F502)</f>
        <v>7433</v>
      </c>
      <c r="E502" s="26">
        <v>6014</v>
      </c>
      <c r="F502" s="26">
        <v>1419</v>
      </c>
      <c r="G502" s="26">
        <v>1765</v>
      </c>
      <c r="H502" s="24"/>
      <c r="I502" s="24"/>
      <c r="J502" s="24">
        <v>650</v>
      </c>
      <c r="K502" s="24"/>
      <c r="L502" s="24"/>
      <c r="M502" s="24"/>
    </row>
    <row r="503" spans="1:13" s="6" customFormat="1" ht="15.75" customHeight="1" x14ac:dyDescent="0.2">
      <c r="A503" s="42"/>
      <c r="B503" s="42"/>
      <c r="C503" s="24">
        <f>D503+G503+H503+I503+J503+K503+L503+M503</f>
        <v>0</v>
      </c>
      <c r="D503" s="24">
        <f>SUM(E503,F503)</f>
        <v>0</v>
      </c>
      <c r="E503" s="25"/>
      <c r="F503" s="26"/>
      <c r="G503" s="26"/>
      <c r="H503" s="24"/>
      <c r="I503" s="24"/>
      <c r="J503" s="24"/>
      <c r="K503" s="24"/>
      <c r="L503" s="24"/>
      <c r="M503" s="24"/>
    </row>
    <row r="504" spans="1:13" s="6" customFormat="1" ht="15.75" customHeight="1" x14ac:dyDescent="0.2">
      <c r="A504" s="87"/>
      <c r="B504" s="87"/>
      <c r="C504" s="66">
        <f>SUM(C502:C503)</f>
        <v>9848</v>
      </c>
      <c r="D504" s="66">
        <f t="shared" ref="D504:M504" si="1065">SUM(D502:D503)</f>
        <v>7433</v>
      </c>
      <c r="E504" s="66">
        <f t="shared" si="1065"/>
        <v>6014</v>
      </c>
      <c r="F504" s="66">
        <f t="shared" si="1065"/>
        <v>1419</v>
      </c>
      <c r="G504" s="66">
        <f t="shared" si="1065"/>
        <v>1765</v>
      </c>
      <c r="H504" s="66">
        <f t="shared" si="1065"/>
        <v>0</v>
      </c>
      <c r="I504" s="66">
        <f t="shared" si="1065"/>
        <v>0</v>
      </c>
      <c r="J504" s="66">
        <f t="shared" si="1065"/>
        <v>650</v>
      </c>
      <c r="K504" s="66">
        <f t="shared" si="1065"/>
        <v>0</v>
      </c>
      <c r="L504" s="66">
        <f t="shared" si="1065"/>
        <v>0</v>
      </c>
      <c r="M504" s="66">
        <f t="shared" si="1065"/>
        <v>0</v>
      </c>
    </row>
    <row r="505" spans="1:13" s="6" customFormat="1" ht="15.75" customHeight="1" x14ac:dyDescent="0.2">
      <c r="A505" s="42"/>
      <c r="B505" s="41" t="s">
        <v>285</v>
      </c>
      <c r="C505" s="24">
        <f t="shared" ref="C505" si="1066">SUM(D505,G505,H505:M505)</f>
        <v>16267</v>
      </c>
      <c r="D505" s="24">
        <f t="shared" ref="D505" si="1067">SUM(E505:F505)</f>
        <v>11376</v>
      </c>
      <c r="E505" s="26">
        <v>9204</v>
      </c>
      <c r="F505" s="26">
        <v>2172</v>
      </c>
      <c r="G505" s="26">
        <v>3781</v>
      </c>
      <c r="H505" s="24"/>
      <c r="I505" s="24"/>
      <c r="J505" s="24">
        <v>1110</v>
      </c>
      <c r="K505" s="24"/>
      <c r="L505" s="24"/>
      <c r="M505" s="24"/>
    </row>
    <row r="506" spans="1:13" s="6" customFormat="1" ht="15.75" customHeight="1" x14ac:dyDescent="0.2">
      <c r="A506" s="42"/>
      <c r="B506" s="42"/>
      <c r="C506" s="24">
        <f>D506+G506+H506+I506+J506+K506+L506+M506</f>
        <v>-9076</v>
      </c>
      <c r="D506" s="24">
        <f>SUM(E506,F506)</f>
        <v>-11376</v>
      </c>
      <c r="E506" s="25">
        <v>-9204</v>
      </c>
      <c r="F506" s="26">
        <v>-2172</v>
      </c>
      <c r="G506" s="26">
        <v>2300</v>
      </c>
      <c r="H506" s="24"/>
      <c r="I506" s="24"/>
      <c r="J506" s="24"/>
      <c r="K506" s="24"/>
      <c r="L506" s="24"/>
      <c r="M506" s="24"/>
    </row>
    <row r="507" spans="1:13" s="6" customFormat="1" ht="15.75" customHeight="1" x14ac:dyDescent="0.2">
      <c r="A507" s="87"/>
      <c r="B507" s="87"/>
      <c r="C507" s="66">
        <f>SUM(C505:C506)</f>
        <v>7191</v>
      </c>
      <c r="D507" s="66">
        <f t="shared" ref="D507:M507" si="1068">SUM(D505:D506)</f>
        <v>0</v>
      </c>
      <c r="E507" s="66">
        <f t="shared" si="1068"/>
        <v>0</v>
      </c>
      <c r="F507" s="66">
        <f t="shared" si="1068"/>
        <v>0</v>
      </c>
      <c r="G507" s="66">
        <f t="shared" si="1068"/>
        <v>6081</v>
      </c>
      <c r="H507" s="66">
        <f t="shared" si="1068"/>
        <v>0</v>
      </c>
      <c r="I507" s="66">
        <f t="shared" si="1068"/>
        <v>0</v>
      </c>
      <c r="J507" s="66">
        <f t="shared" si="1068"/>
        <v>1110</v>
      </c>
      <c r="K507" s="66">
        <f t="shared" si="1068"/>
        <v>0</v>
      </c>
      <c r="L507" s="66">
        <f t="shared" si="1068"/>
        <v>0</v>
      </c>
      <c r="M507" s="66">
        <f t="shared" si="1068"/>
        <v>0</v>
      </c>
    </row>
    <row r="508" spans="1:13" s="11" customFormat="1" ht="15.75" customHeight="1" x14ac:dyDescent="0.2">
      <c r="A508" s="84" t="s">
        <v>34</v>
      </c>
      <c r="B508" s="84" t="s">
        <v>35</v>
      </c>
      <c r="C508" s="44">
        <f>SUM(C511,C514,C517,C520,C523,C526,C529,C532,C535,C538,C541,C544,C547,C550,C553,C556,C559,C562)</f>
        <v>1449932</v>
      </c>
      <c r="D508" s="44">
        <f t="shared" ref="D508:M508" si="1069">SUM(D511,D514,D517,D520,D523,D526,D529,D532,D535,D538,D541,D544,D547,D550,D553,D556,D559,D562)</f>
        <v>477978</v>
      </c>
      <c r="E508" s="44">
        <f t="shared" si="1069"/>
        <v>386363</v>
      </c>
      <c r="F508" s="44">
        <f t="shared" si="1069"/>
        <v>91615</v>
      </c>
      <c r="G508" s="44">
        <f t="shared" si="1069"/>
        <v>938615</v>
      </c>
      <c r="H508" s="44">
        <f t="shared" si="1069"/>
        <v>0</v>
      </c>
      <c r="I508" s="44">
        <f t="shared" si="1069"/>
        <v>0</v>
      </c>
      <c r="J508" s="44">
        <f t="shared" si="1069"/>
        <v>33339</v>
      </c>
      <c r="K508" s="44">
        <f t="shared" si="1069"/>
        <v>0</v>
      </c>
      <c r="L508" s="44">
        <f t="shared" si="1069"/>
        <v>0</v>
      </c>
      <c r="M508" s="44">
        <f t="shared" si="1069"/>
        <v>0</v>
      </c>
    </row>
    <row r="509" spans="1:13" s="6" customFormat="1" ht="15.75" customHeight="1" x14ac:dyDescent="0.2">
      <c r="A509" s="42"/>
      <c r="B509" s="42"/>
      <c r="C509" s="24">
        <f>D509+G509+H509+I509+J509+K509+L509+M509</f>
        <v>-1442</v>
      </c>
      <c r="D509" s="24">
        <f>SUM(E509,F509)</f>
        <v>-100</v>
      </c>
      <c r="E509" s="25">
        <f>SUM(E512,E515,E518,E521,E524,E527,E530,E533,E536,E539,E542,E545,E548,E551,E554,E557,E560,E563)</f>
        <v>-100</v>
      </c>
      <c r="F509" s="25">
        <f t="shared" ref="F509:M509" si="1070">SUM(F512,F515,F518,F521,F524,F527,F530,F533,F536,F539,F542,F545,F548,F551,F554,F557,F560,F563)</f>
        <v>0</v>
      </c>
      <c r="G509" s="25">
        <f t="shared" si="1070"/>
        <v>-156701</v>
      </c>
      <c r="H509" s="25">
        <f>SUM(H512,H515,H518,H521,H524,H527,H530,H533,H536,H539,H542,H545,H548,H551,H554,H557,H560,H563)</f>
        <v>0</v>
      </c>
      <c r="I509" s="25">
        <f t="shared" si="1070"/>
        <v>0</v>
      </c>
      <c r="J509" s="25">
        <f t="shared" si="1070"/>
        <v>155359</v>
      </c>
      <c r="K509" s="25">
        <f t="shared" si="1070"/>
        <v>0</v>
      </c>
      <c r="L509" s="25">
        <f t="shared" si="1070"/>
        <v>0</v>
      </c>
      <c r="M509" s="25">
        <f t="shared" si="1070"/>
        <v>0</v>
      </c>
    </row>
    <row r="510" spans="1:13" s="6" customFormat="1" ht="15.75" customHeight="1" x14ac:dyDescent="0.2">
      <c r="A510" s="82"/>
      <c r="B510" s="82"/>
      <c r="C510" s="66">
        <f>SUM(C508,C509)</f>
        <v>1448490</v>
      </c>
      <c r="D510" s="66">
        <f t="shared" ref="D510:M510" si="1071">SUM(D508,D509)</f>
        <v>477878</v>
      </c>
      <c r="E510" s="66">
        <f>SUM(E508,E509)</f>
        <v>386263</v>
      </c>
      <c r="F510" s="66">
        <f t="shared" si="1071"/>
        <v>91615</v>
      </c>
      <c r="G510" s="66">
        <f t="shared" si="1071"/>
        <v>781914</v>
      </c>
      <c r="H510" s="66">
        <f t="shared" si="1071"/>
        <v>0</v>
      </c>
      <c r="I510" s="66">
        <f t="shared" si="1071"/>
        <v>0</v>
      </c>
      <c r="J510" s="66">
        <f t="shared" si="1071"/>
        <v>188698</v>
      </c>
      <c r="K510" s="66">
        <f t="shared" si="1071"/>
        <v>0</v>
      </c>
      <c r="L510" s="66">
        <f t="shared" si="1071"/>
        <v>0</v>
      </c>
      <c r="M510" s="66">
        <f t="shared" si="1071"/>
        <v>0</v>
      </c>
    </row>
    <row r="511" spans="1:13" s="6" customFormat="1" ht="15.75" customHeight="1" x14ac:dyDescent="0.2">
      <c r="A511" s="42"/>
      <c r="B511" s="41" t="s">
        <v>286</v>
      </c>
      <c r="C511" s="24">
        <f>SUM(D511,G511,H511:M511)</f>
        <v>59283</v>
      </c>
      <c r="D511" s="24">
        <f t="shared" si="855"/>
        <v>27341</v>
      </c>
      <c r="E511" s="26">
        <v>22164</v>
      </c>
      <c r="F511" s="26">
        <v>5177</v>
      </c>
      <c r="G511" s="26">
        <v>31942</v>
      </c>
      <c r="H511" s="24"/>
      <c r="I511" s="24"/>
      <c r="J511" s="24"/>
      <c r="K511" s="24"/>
      <c r="L511" s="24"/>
      <c r="M511" s="24"/>
    </row>
    <row r="512" spans="1:13" s="6" customFormat="1" ht="15.75" customHeight="1" x14ac:dyDescent="0.2">
      <c r="A512" s="42"/>
      <c r="B512" s="42"/>
      <c r="C512" s="24">
        <f>D512+G512+H512+I512+J512+K512+L512+M512</f>
        <v>-2000</v>
      </c>
      <c r="D512" s="24">
        <f>SUM(E512,F512)</f>
        <v>0</v>
      </c>
      <c r="E512" s="25"/>
      <c r="F512" s="26"/>
      <c r="G512" s="26">
        <v>-2000</v>
      </c>
      <c r="H512" s="24"/>
      <c r="I512" s="24"/>
      <c r="J512" s="24"/>
      <c r="K512" s="24"/>
      <c r="L512" s="24"/>
      <c r="M512" s="24"/>
    </row>
    <row r="513" spans="1:13" s="6" customFormat="1" ht="15.75" customHeight="1" x14ac:dyDescent="0.2">
      <c r="A513" s="87"/>
      <c r="B513" s="87"/>
      <c r="C513" s="66">
        <f>SUM(C511:C512)</f>
        <v>57283</v>
      </c>
      <c r="D513" s="66">
        <f t="shared" ref="D513" si="1072">SUM(D511:D512)</f>
        <v>27341</v>
      </c>
      <c r="E513" s="66">
        <f t="shared" ref="E513" si="1073">SUM(E511:E512)</f>
        <v>22164</v>
      </c>
      <c r="F513" s="66">
        <f t="shared" ref="F513" si="1074">SUM(F511:F512)</f>
        <v>5177</v>
      </c>
      <c r="G513" s="66">
        <f t="shared" ref="G513" si="1075">SUM(G511:G512)</f>
        <v>29942</v>
      </c>
      <c r="H513" s="66">
        <f t="shared" ref="H513" si="1076">SUM(H511:H512)</f>
        <v>0</v>
      </c>
      <c r="I513" s="66">
        <f t="shared" ref="I513" si="1077">SUM(I511:I512)</f>
        <v>0</v>
      </c>
      <c r="J513" s="66">
        <f t="shared" ref="J513" si="1078">SUM(J511:J512)</f>
        <v>0</v>
      </c>
      <c r="K513" s="66">
        <f t="shared" ref="K513" si="1079">SUM(K511:K512)</f>
        <v>0</v>
      </c>
      <c r="L513" s="66">
        <f t="shared" ref="L513" si="1080">SUM(L511:L512)</f>
        <v>0</v>
      </c>
      <c r="M513" s="66">
        <f t="shared" ref="M513" si="1081">SUM(M511:M512)</f>
        <v>0</v>
      </c>
    </row>
    <row r="514" spans="1:13" s="6" customFormat="1" ht="15.75" customHeight="1" x14ac:dyDescent="0.2">
      <c r="A514" s="42"/>
      <c r="B514" s="41" t="s">
        <v>36</v>
      </c>
      <c r="C514" s="24">
        <f t="shared" ref="C514:C532" si="1082">SUM(D514,G514,H514:M514)</f>
        <v>69920</v>
      </c>
      <c r="D514" s="24">
        <f t="shared" si="855"/>
        <v>24467</v>
      </c>
      <c r="E514" s="26">
        <v>19835</v>
      </c>
      <c r="F514" s="26">
        <v>4632</v>
      </c>
      <c r="G514" s="26">
        <v>43253</v>
      </c>
      <c r="H514" s="24"/>
      <c r="I514" s="24"/>
      <c r="J514" s="24">
        <v>2200</v>
      </c>
      <c r="K514" s="24"/>
      <c r="L514" s="24"/>
      <c r="M514" s="24"/>
    </row>
    <row r="515" spans="1:13" s="6" customFormat="1" ht="15.75" customHeight="1" x14ac:dyDescent="0.2">
      <c r="A515" s="42"/>
      <c r="B515" s="42"/>
      <c r="C515" s="24">
        <f>D515+G515+H515+I515+J515+K515+L515+M515</f>
        <v>0</v>
      </c>
      <c r="D515" s="24">
        <f>SUM(E515,F515)</f>
        <v>0</v>
      </c>
      <c r="E515" s="25"/>
      <c r="F515" s="26"/>
      <c r="G515" s="26"/>
      <c r="H515" s="24"/>
      <c r="I515" s="24"/>
      <c r="J515" s="24"/>
      <c r="K515" s="24"/>
      <c r="L515" s="24"/>
      <c r="M515" s="24"/>
    </row>
    <row r="516" spans="1:13" s="6" customFormat="1" ht="15.75" customHeight="1" x14ac:dyDescent="0.2">
      <c r="A516" s="87"/>
      <c r="B516" s="87"/>
      <c r="C516" s="66">
        <f>SUM(C514:C515)</f>
        <v>69920</v>
      </c>
      <c r="D516" s="66">
        <f t="shared" ref="D516" si="1083">SUM(D514:D515)</f>
        <v>24467</v>
      </c>
      <c r="E516" s="66">
        <f t="shared" ref="E516" si="1084">SUM(E514:E515)</f>
        <v>19835</v>
      </c>
      <c r="F516" s="66">
        <f t="shared" ref="F516" si="1085">SUM(F514:F515)</f>
        <v>4632</v>
      </c>
      <c r="G516" s="66">
        <f t="shared" ref="G516" si="1086">SUM(G514:G515)</f>
        <v>43253</v>
      </c>
      <c r="H516" s="66">
        <f t="shared" ref="H516" si="1087">SUM(H514:H515)</f>
        <v>0</v>
      </c>
      <c r="I516" s="66">
        <f t="shared" ref="I516" si="1088">SUM(I514:I515)</f>
        <v>0</v>
      </c>
      <c r="J516" s="66">
        <f t="shared" ref="J516" si="1089">SUM(J514:J515)</f>
        <v>2200</v>
      </c>
      <c r="K516" s="66">
        <f t="shared" ref="K516" si="1090">SUM(K514:K515)</f>
        <v>0</v>
      </c>
      <c r="L516" s="66">
        <f t="shared" ref="L516" si="1091">SUM(L514:L515)</f>
        <v>0</v>
      </c>
      <c r="M516" s="66">
        <f t="shared" ref="M516" si="1092">SUM(M514:M515)</f>
        <v>0</v>
      </c>
    </row>
    <row r="517" spans="1:13" s="6" customFormat="1" ht="15.75" customHeight="1" x14ac:dyDescent="0.2">
      <c r="A517" s="42"/>
      <c r="B517" s="41" t="s">
        <v>37</v>
      </c>
      <c r="C517" s="24">
        <f t="shared" si="1082"/>
        <v>238630</v>
      </c>
      <c r="D517" s="24">
        <f t="shared" si="855"/>
        <v>152856</v>
      </c>
      <c r="E517" s="26">
        <v>123402</v>
      </c>
      <c r="F517" s="26">
        <v>29454</v>
      </c>
      <c r="G517" s="26">
        <v>83633</v>
      </c>
      <c r="H517" s="24"/>
      <c r="I517" s="24"/>
      <c r="J517" s="26">
        <v>2141</v>
      </c>
      <c r="K517" s="24"/>
      <c r="L517" s="24"/>
      <c r="M517" s="24"/>
    </row>
    <row r="518" spans="1:13" s="6" customFormat="1" ht="15.75" customHeight="1" x14ac:dyDescent="0.2">
      <c r="A518" s="42"/>
      <c r="B518" s="42"/>
      <c r="C518" s="24">
        <f>D518+G518+H518+I518+J518+K518+L518+M518</f>
        <v>0</v>
      </c>
      <c r="D518" s="24">
        <f>SUM(E518,F518)</f>
        <v>0</v>
      </c>
      <c r="E518" s="25"/>
      <c r="F518" s="26"/>
      <c r="G518" s="26"/>
      <c r="H518" s="24"/>
      <c r="I518" s="24"/>
      <c r="J518" s="24"/>
      <c r="K518" s="24"/>
      <c r="L518" s="24"/>
      <c r="M518" s="24"/>
    </row>
    <row r="519" spans="1:13" s="6" customFormat="1" ht="15.75" customHeight="1" x14ac:dyDescent="0.2">
      <c r="A519" s="87"/>
      <c r="B519" s="87"/>
      <c r="C519" s="66">
        <f>SUM(C517:C518)</f>
        <v>238630</v>
      </c>
      <c r="D519" s="66">
        <f t="shared" ref="D519" si="1093">SUM(D517:D518)</f>
        <v>152856</v>
      </c>
      <c r="E519" s="66">
        <f t="shared" ref="E519" si="1094">SUM(E517:E518)</f>
        <v>123402</v>
      </c>
      <c r="F519" s="66">
        <f t="shared" ref="F519" si="1095">SUM(F517:F518)</f>
        <v>29454</v>
      </c>
      <c r="G519" s="66">
        <f t="shared" ref="G519" si="1096">SUM(G517:G518)</f>
        <v>83633</v>
      </c>
      <c r="H519" s="66">
        <f t="shared" ref="H519" si="1097">SUM(H517:H518)</f>
        <v>0</v>
      </c>
      <c r="I519" s="66">
        <f t="shared" ref="I519" si="1098">SUM(I517:I518)</f>
        <v>0</v>
      </c>
      <c r="J519" s="66">
        <f t="shared" ref="J519" si="1099">SUM(J517:J518)</f>
        <v>2141</v>
      </c>
      <c r="K519" s="66">
        <f t="shared" ref="K519" si="1100">SUM(K517:K518)</f>
        <v>0</v>
      </c>
      <c r="L519" s="66">
        <f t="shared" ref="L519" si="1101">SUM(L517:L518)</f>
        <v>0</v>
      </c>
      <c r="M519" s="66">
        <f t="shared" ref="M519" si="1102">SUM(M517:M518)</f>
        <v>0</v>
      </c>
    </row>
    <row r="520" spans="1:13" s="6" customFormat="1" ht="15.75" customHeight="1" x14ac:dyDescent="0.2">
      <c r="A520" s="42"/>
      <c r="B520" s="41" t="s">
        <v>38</v>
      </c>
      <c r="C520" s="24">
        <f t="shared" si="1082"/>
        <v>9636</v>
      </c>
      <c r="D520" s="24">
        <f t="shared" si="855"/>
        <v>0</v>
      </c>
      <c r="E520" s="26"/>
      <c r="F520" s="26"/>
      <c r="G520" s="26">
        <v>9636</v>
      </c>
      <c r="H520" s="24"/>
      <c r="I520" s="24"/>
      <c r="J520" s="24"/>
      <c r="K520" s="24"/>
      <c r="L520" s="24"/>
      <c r="M520" s="24"/>
    </row>
    <row r="521" spans="1:13" s="6" customFormat="1" ht="15.75" customHeight="1" x14ac:dyDescent="0.2">
      <c r="A521" s="42"/>
      <c r="B521" s="42"/>
      <c r="C521" s="24">
        <f>D521+G521+H521+I521+J521+K521+L521+M521</f>
        <v>0</v>
      </c>
      <c r="D521" s="24">
        <f>SUM(E521,F521)</f>
        <v>0</v>
      </c>
      <c r="E521" s="25"/>
      <c r="F521" s="26"/>
      <c r="G521" s="26"/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87"/>
      <c r="B522" s="87"/>
      <c r="C522" s="66">
        <f>SUM(C520:C521)</f>
        <v>9636</v>
      </c>
      <c r="D522" s="66">
        <f t="shared" ref="D522" si="1103">SUM(D520:D521)</f>
        <v>0</v>
      </c>
      <c r="E522" s="66">
        <f t="shared" ref="E522" si="1104">SUM(E520:E521)</f>
        <v>0</v>
      </c>
      <c r="F522" s="66">
        <f t="shared" ref="F522" si="1105">SUM(F520:F521)</f>
        <v>0</v>
      </c>
      <c r="G522" s="66">
        <f t="shared" ref="G522" si="1106">SUM(G520:G521)</f>
        <v>9636</v>
      </c>
      <c r="H522" s="66">
        <f t="shared" ref="H522" si="1107">SUM(H520:H521)</f>
        <v>0</v>
      </c>
      <c r="I522" s="66">
        <f t="shared" ref="I522" si="1108">SUM(I520:I521)</f>
        <v>0</v>
      </c>
      <c r="J522" s="66">
        <f t="shared" ref="J522" si="1109">SUM(J520:J521)</f>
        <v>0</v>
      </c>
      <c r="K522" s="66">
        <f t="shared" ref="K522" si="1110">SUM(K520:K521)</f>
        <v>0</v>
      </c>
      <c r="L522" s="66">
        <f t="shared" ref="L522" si="1111">SUM(L520:L521)</f>
        <v>0</v>
      </c>
      <c r="M522" s="66">
        <f t="shared" ref="M522" si="1112">SUM(M520:M521)</f>
        <v>0</v>
      </c>
    </row>
    <row r="523" spans="1:13" s="6" customFormat="1" ht="15.75" customHeight="1" x14ac:dyDescent="0.2">
      <c r="A523" s="42"/>
      <c r="B523" s="41" t="s">
        <v>287</v>
      </c>
      <c r="C523" s="24">
        <f t="shared" si="1082"/>
        <v>37230</v>
      </c>
      <c r="D523" s="24">
        <f t="shared" si="855"/>
        <v>18390</v>
      </c>
      <c r="E523" s="26">
        <v>14880</v>
      </c>
      <c r="F523" s="26">
        <v>3510</v>
      </c>
      <c r="G523" s="26">
        <v>17440</v>
      </c>
      <c r="H523" s="24"/>
      <c r="I523" s="24"/>
      <c r="J523" s="24">
        <v>1400</v>
      </c>
      <c r="K523" s="24"/>
      <c r="L523" s="24"/>
      <c r="M523" s="24"/>
    </row>
    <row r="524" spans="1:13" s="6" customFormat="1" ht="15.75" customHeight="1" x14ac:dyDescent="0.2">
      <c r="A524" s="42"/>
      <c r="B524" s="42"/>
      <c r="C524" s="24">
        <f>D524+G524+H524+I524+J524+K524+L524+M524</f>
        <v>29</v>
      </c>
      <c r="D524" s="24">
        <f>SUM(E524,F524)</f>
        <v>0</v>
      </c>
      <c r="E524" s="25"/>
      <c r="F524" s="26"/>
      <c r="G524" s="26">
        <v>29</v>
      </c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87"/>
      <c r="B525" s="87"/>
      <c r="C525" s="66">
        <f>SUM(C523:C524)</f>
        <v>37259</v>
      </c>
      <c r="D525" s="66">
        <f t="shared" ref="D525" si="1113">SUM(D523:D524)</f>
        <v>18390</v>
      </c>
      <c r="E525" s="66">
        <f t="shared" ref="E525" si="1114">SUM(E523:E524)</f>
        <v>14880</v>
      </c>
      <c r="F525" s="66">
        <f t="shared" ref="F525" si="1115">SUM(F523:F524)</f>
        <v>3510</v>
      </c>
      <c r="G525" s="66">
        <f t="shared" ref="G525" si="1116">SUM(G523:G524)</f>
        <v>17469</v>
      </c>
      <c r="H525" s="66">
        <f t="shared" ref="H525" si="1117">SUM(H523:H524)</f>
        <v>0</v>
      </c>
      <c r="I525" s="66">
        <f t="shared" ref="I525" si="1118">SUM(I523:I524)</f>
        <v>0</v>
      </c>
      <c r="J525" s="66">
        <f t="shared" ref="J525" si="1119">SUM(J523:J524)</f>
        <v>1400</v>
      </c>
      <c r="K525" s="66">
        <f t="shared" ref="K525" si="1120">SUM(K523:K524)</f>
        <v>0</v>
      </c>
      <c r="L525" s="66">
        <f t="shared" ref="L525" si="1121">SUM(L523:L524)</f>
        <v>0</v>
      </c>
      <c r="M525" s="66">
        <f t="shared" ref="M525" si="1122">SUM(M523:M524)</f>
        <v>0</v>
      </c>
    </row>
    <row r="526" spans="1:13" s="6" customFormat="1" ht="15.75" customHeight="1" x14ac:dyDescent="0.2">
      <c r="A526" s="42"/>
      <c r="B526" s="41" t="s">
        <v>288</v>
      </c>
      <c r="C526" s="24">
        <f t="shared" si="1082"/>
        <v>74545</v>
      </c>
      <c r="D526" s="24">
        <f t="shared" si="855"/>
        <v>26201</v>
      </c>
      <c r="E526" s="26">
        <v>21240</v>
      </c>
      <c r="F526" s="26">
        <v>4961</v>
      </c>
      <c r="G526" s="26">
        <v>48344</v>
      </c>
      <c r="H526" s="24"/>
      <c r="I526" s="24"/>
      <c r="J526" s="24"/>
      <c r="K526" s="24"/>
      <c r="L526" s="24"/>
      <c r="M526" s="24"/>
    </row>
    <row r="527" spans="1:13" s="6" customFormat="1" ht="15.75" customHeight="1" x14ac:dyDescent="0.2">
      <c r="A527" s="42"/>
      <c r="B527" s="42"/>
      <c r="C527" s="24">
        <f>D527+G527+H527+I527+J527+K527+L527+M527</f>
        <v>-3000</v>
      </c>
      <c r="D527" s="24">
        <f>SUM(E527,F527)</f>
        <v>0</v>
      </c>
      <c r="E527" s="25"/>
      <c r="F527" s="26"/>
      <c r="G527" s="26">
        <v>-3000</v>
      </c>
      <c r="H527" s="24"/>
      <c r="I527" s="24"/>
      <c r="J527" s="24"/>
      <c r="K527" s="24"/>
      <c r="L527" s="24"/>
      <c r="M527" s="24"/>
    </row>
    <row r="528" spans="1:13" s="6" customFormat="1" ht="15.75" customHeight="1" x14ac:dyDescent="0.2">
      <c r="A528" s="87"/>
      <c r="B528" s="87"/>
      <c r="C528" s="66">
        <f>SUM(C526:C527)</f>
        <v>71545</v>
      </c>
      <c r="D528" s="66">
        <f t="shared" ref="D528" si="1123">SUM(D526:D527)</f>
        <v>26201</v>
      </c>
      <c r="E528" s="66">
        <f t="shared" ref="E528" si="1124">SUM(E526:E527)</f>
        <v>21240</v>
      </c>
      <c r="F528" s="66">
        <f t="shared" ref="F528" si="1125">SUM(F526:F527)</f>
        <v>4961</v>
      </c>
      <c r="G528" s="66">
        <f t="shared" ref="G528" si="1126">SUM(G526:G527)</f>
        <v>45344</v>
      </c>
      <c r="H528" s="66">
        <f t="shared" ref="H528" si="1127">SUM(H526:H527)</f>
        <v>0</v>
      </c>
      <c r="I528" s="66">
        <f t="shared" ref="I528" si="1128">SUM(I526:I527)</f>
        <v>0</v>
      </c>
      <c r="J528" s="66">
        <f t="shared" ref="J528" si="1129">SUM(J526:J527)</f>
        <v>0</v>
      </c>
      <c r="K528" s="66">
        <f t="shared" ref="K528" si="1130">SUM(K526:K527)</f>
        <v>0</v>
      </c>
      <c r="L528" s="66">
        <f t="shared" ref="L528" si="1131">SUM(L526:L527)</f>
        <v>0</v>
      </c>
      <c r="M528" s="66">
        <f t="shared" ref="M528" si="1132">SUM(M526:M527)</f>
        <v>0</v>
      </c>
    </row>
    <row r="529" spans="1:13" s="6" customFormat="1" ht="15.75" customHeight="1" x14ac:dyDescent="0.2">
      <c r="A529" s="42"/>
      <c r="B529" s="41" t="s">
        <v>289</v>
      </c>
      <c r="C529" s="24">
        <f t="shared" si="1082"/>
        <v>191030</v>
      </c>
      <c r="D529" s="24">
        <f>SUM(E529:F529)</f>
        <v>17343</v>
      </c>
      <c r="E529" s="26">
        <v>14033</v>
      </c>
      <c r="F529" s="26">
        <v>3310</v>
      </c>
      <c r="G529" s="26">
        <v>173687</v>
      </c>
      <c r="H529" s="24"/>
      <c r="I529" s="24"/>
      <c r="J529" s="24"/>
      <c r="K529" s="24"/>
      <c r="L529" s="24"/>
      <c r="M529" s="24"/>
    </row>
    <row r="530" spans="1:13" s="6" customFormat="1" ht="15.75" customHeight="1" x14ac:dyDescent="0.2">
      <c r="A530" s="42"/>
      <c r="B530" s="42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87"/>
      <c r="B531" s="87"/>
      <c r="C531" s="66">
        <f>SUM(C529:C530)</f>
        <v>191030</v>
      </c>
      <c r="D531" s="66">
        <f t="shared" ref="D531" si="1133">SUM(D529:D530)</f>
        <v>17343</v>
      </c>
      <c r="E531" s="66">
        <f t="shared" ref="E531" si="1134">SUM(E529:E530)</f>
        <v>14033</v>
      </c>
      <c r="F531" s="66">
        <f t="shared" ref="F531" si="1135">SUM(F529:F530)</f>
        <v>3310</v>
      </c>
      <c r="G531" s="66">
        <f t="shared" ref="G531" si="1136">SUM(G529:G530)</f>
        <v>173687</v>
      </c>
      <c r="H531" s="66">
        <f t="shared" ref="H531" si="1137">SUM(H529:H530)</f>
        <v>0</v>
      </c>
      <c r="I531" s="66">
        <f t="shared" ref="I531" si="1138">SUM(I529:I530)</f>
        <v>0</v>
      </c>
      <c r="J531" s="66">
        <f t="shared" ref="J531" si="1139">SUM(J529:J530)</f>
        <v>0</v>
      </c>
      <c r="K531" s="66">
        <f t="shared" ref="K531" si="1140">SUM(K529:K530)</f>
        <v>0</v>
      </c>
      <c r="L531" s="66">
        <f t="shared" ref="L531" si="1141">SUM(L529:L530)</f>
        <v>0</v>
      </c>
      <c r="M531" s="66">
        <f t="shared" ref="M531" si="1142">SUM(M529:M530)</f>
        <v>0</v>
      </c>
    </row>
    <row r="532" spans="1:13" s="6" customFormat="1" ht="17.25" customHeight="1" x14ac:dyDescent="0.2">
      <c r="A532" s="42"/>
      <c r="B532" s="41" t="s">
        <v>290</v>
      </c>
      <c r="C532" s="24">
        <f t="shared" si="1082"/>
        <v>11275</v>
      </c>
      <c r="D532" s="24">
        <f>SUM(E532:F532)</f>
        <v>0</v>
      </c>
      <c r="E532" s="26"/>
      <c r="F532" s="26"/>
      <c r="G532" s="26">
        <v>10575</v>
      </c>
      <c r="H532" s="24"/>
      <c r="I532" s="24"/>
      <c r="J532" s="24">
        <v>700</v>
      </c>
      <c r="K532" s="24"/>
      <c r="L532" s="24"/>
      <c r="M532" s="24"/>
    </row>
    <row r="533" spans="1:13" s="6" customFormat="1" ht="15.75" customHeight="1" x14ac:dyDescent="0.2">
      <c r="A533" s="42"/>
      <c r="B533" s="42"/>
      <c r="C533" s="24">
        <f>D533+G533+H533+I533+J533+K533+L533+M533</f>
        <v>0</v>
      </c>
      <c r="D533" s="24">
        <f>SUM(E533,F533)</f>
        <v>0</v>
      </c>
      <c r="E533" s="25"/>
      <c r="F533" s="26"/>
      <c r="G533" s="26"/>
      <c r="H533" s="24"/>
      <c r="I533" s="24"/>
      <c r="J533" s="24"/>
      <c r="K533" s="24"/>
      <c r="L533" s="24"/>
      <c r="M533" s="24"/>
    </row>
    <row r="534" spans="1:13" s="6" customFormat="1" ht="15.75" customHeight="1" x14ac:dyDescent="0.2">
      <c r="A534" s="87"/>
      <c r="B534" s="87"/>
      <c r="C534" s="66">
        <f>SUM(C532:C533)</f>
        <v>11275</v>
      </c>
      <c r="D534" s="66">
        <f t="shared" ref="D534" si="1143">SUM(D532:D533)</f>
        <v>0</v>
      </c>
      <c r="E534" s="66">
        <f t="shared" ref="E534" si="1144">SUM(E532:E533)</f>
        <v>0</v>
      </c>
      <c r="F534" s="66">
        <f t="shared" ref="F534" si="1145">SUM(F532:F533)</f>
        <v>0</v>
      </c>
      <c r="G534" s="66">
        <f t="shared" ref="G534" si="1146">SUM(G532:G533)</f>
        <v>10575</v>
      </c>
      <c r="H534" s="66">
        <f t="shared" ref="H534" si="1147">SUM(H532:H533)</f>
        <v>0</v>
      </c>
      <c r="I534" s="66">
        <f t="shared" ref="I534" si="1148">SUM(I532:I533)</f>
        <v>0</v>
      </c>
      <c r="J534" s="66">
        <f t="shared" ref="J534" si="1149">SUM(J532:J533)</f>
        <v>700</v>
      </c>
      <c r="K534" s="66">
        <f t="shared" ref="K534" si="1150">SUM(K532:K533)</f>
        <v>0</v>
      </c>
      <c r="L534" s="66">
        <f t="shared" ref="L534" si="1151">SUM(L532:L533)</f>
        <v>0</v>
      </c>
      <c r="M534" s="66">
        <f t="shared" ref="M534" si="1152">SUM(M532:M533)</f>
        <v>0</v>
      </c>
    </row>
    <row r="535" spans="1:13" s="6" customFormat="1" ht="17.25" customHeight="1" x14ac:dyDescent="0.2">
      <c r="A535" s="42"/>
      <c r="B535" s="41" t="s">
        <v>291</v>
      </c>
      <c r="C535" s="24">
        <f t="shared" ref="C535" si="1153">SUM(D535,G535,H535:M535)</f>
        <v>16151</v>
      </c>
      <c r="D535" s="24">
        <f>SUM(E535:F535)</f>
        <v>5456</v>
      </c>
      <c r="E535" s="26">
        <v>4415</v>
      </c>
      <c r="F535" s="26">
        <v>1041</v>
      </c>
      <c r="G535" s="26">
        <v>10045</v>
      </c>
      <c r="H535" s="24"/>
      <c r="I535" s="24"/>
      <c r="J535" s="24">
        <v>650</v>
      </c>
      <c r="K535" s="24"/>
      <c r="L535" s="24"/>
      <c r="M535" s="24"/>
    </row>
    <row r="536" spans="1:13" s="6" customFormat="1" ht="15.75" customHeight="1" x14ac:dyDescent="0.2">
      <c r="A536" s="42"/>
      <c r="B536" s="42"/>
      <c r="C536" s="24">
        <f>D536+G536+H536+I536+J536+K536+L536+M536</f>
        <v>5000</v>
      </c>
      <c r="D536" s="24">
        <f>SUM(E536,F536)</f>
        <v>0</v>
      </c>
      <c r="E536" s="25"/>
      <c r="F536" s="26"/>
      <c r="G536" s="26">
        <v>5000</v>
      </c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87"/>
      <c r="B537" s="87"/>
      <c r="C537" s="66">
        <f>SUM(C535:C536)</f>
        <v>21151</v>
      </c>
      <c r="D537" s="66">
        <f t="shared" ref="D537:M537" si="1154">SUM(D535:D536)</f>
        <v>5456</v>
      </c>
      <c r="E537" s="66">
        <f t="shared" si="1154"/>
        <v>4415</v>
      </c>
      <c r="F537" s="66">
        <f t="shared" si="1154"/>
        <v>1041</v>
      </c>
      <c r="G537" s="66">
        <f t="shared" si="1154"/>
        <v>15045</v>
      </c>
      <c r="H537" s="66">
        <f t="shared" si="1154"/>
        <v>0</v>
      </c>
      <c r="I537" s="66">
        <f t="shared" si="1154"/>
        <v>0</v>
      </c>
      <c r="J537" s="66">
        <f t="shared" si="1154"/>
        <v>650</v>
      </c>
      <c r="K537" s="66">
        <f t="shared" si="1154"/>
        <v>0</v>
      </c>
      <c r="L537" s="66">
        <f t="shared" si="1154"/>
        <v>0</v>
      </c>
      <c r="M537" s="66">
        <f t="shared" si="1154"/>
        <v>0</v>
      </c>
    </row>
    <row r="538" spans="1:13" s="6" customFormat="1" ht="17.25" customHeight="1" x14ac:dyDescent="0.2">
      <c r="A538" s="42"/>
      <c r="B538" s="41" t="s">
        <v>292</v>
      </c>
      <c r="C538" s="24">
        <f t="shared" ref="C538" si="1155">SUM(D538,G538,H538:M538)</f>
        <v>34707</v>
      </c>
      <c r="D538" s="24">
        <f>SUM(E538:F538)</f>
        <v>14386</v>
      </c>
      <c r="E538" s="26">
        <v>11640</v>
      </c>
      <c r="F538" s="26">
        <v>2746</v>
      </c>
      <c r="G538" s="26">
        <v>19471</v>
      </c>
      <c r="H538" s="24"/>
      <c r="I538" s="24"/>
      <c r="J538" s="24">
        <v>850</v>
      </c>
      <c r="K538" s="24"/>
      <c r="L538" s="24"/>
      <c r="M538" s="24"/>
    </row>
    <row r="539" spans="1:13" s="6" customFormat="1" ht="15.75" customHeight="1" x14ac:dyDescent="0.2">
      <c r="A539" s="42"/>
      <c r="B539" s="42"/>
      <c r="C539" s="24">
        <f>D539+G539+H539+I539+J539+K539+L539+M539</f>
        <v>29</v>
      </c>
      <c r="D539" s="24">
        <f>SUM(E539,F539)</f>
        <v>0</v>
      </c>
      <c r="E539" s="25"/>
      <c r="F539" s="26"/>
      <c r="G539" s="26">
        <v>29</v>
      </c>
      <c r="H539" s="24"/>
      <c r="I539" s="24"/>
      <c r="J539" s="24"/>
      <c r="K539" s="24"/>
      <c r="L539" s="24"/>
      <c r="M539" s="24"/>
    </row>
    <row r="540" spans="1:13" s="6" customFormat="1" ht="15.75" customHeight="1" x14ac:dyDescent="0.2">
      <c r="A540" s="87"/>
      <c r="B540" s="87"/>
      <c r="C540" s="66">
        <f>SUM(C538:C539)</f>
        <v>34736</v>
      </c>
      <c r="D540" s="66">
        <f t="shared" ref="D540:M540" si="1156">SUM(D538:D539)</f>
        <v>14386</v>
      </c>
      <c r="E540" s="66">
        <f t="shared" si="1156"/>
        <v>11640</v>
      </c>
      <c r="F540" s="66">
        <f t="shared" si="1156"/>
        <v>2746</v>
      </c>
      <c r="G540" s="66">
        <f t="shared" si="1156"/>
        <v>19500</v>
      </c>
      <c r="H540" s="66">
        <f t="shared" si="1156"/>
        <v>0</v>
      </c>
      <c r="I540" s="66">
        <f t="shared" si="1156"/>
        <v>0</v>
      </c>
      <c r="J540" s="66">
        <f t="shared" si="1156"/>
        <v>850</v>
      </c>
      <c r="K540" s="66">
        <f t="shared" si="1156"/>
        <v>0</v>
      </c>
      <c r="L540" s="66">
        <f t="shared" si="1156"/>
        <v>0</v>
      </c>
      <c r="M540" s="66">
        <f t="shared" si="1156"/>
        <v>0</v>
      </c>
    </row>
    <row r="541" spans="1:13" s="6" customFormat="1" ht="17.25" customHeight="1" x14ac:dyDescent="0.2">
      <c r="A541" s="42"/>
      <c r="B541" s="41" t="s">
        <v>293</v>
      </c>
      <c r="C541" s="26">
        <f t="shared" ref="C541" si="1157">SUM(D541,G541,H541:M541)</f>
        <v>75830</v>
      </c>
      <c r="D541" s="26">
        <f>SUM(E541:F541)</f>
        <v>11153</v>
      </c>
      <c r="E541" s="26">
        <v>9024</v>
      </c>
      <c r="F541" s="26">
        <v>2129</v>
      </c>
      <c r="G541" s="26">
        <v>61177</v>
      </c>
      <c r="H541" s="24"/>
      <c r="I541" s="24"/>
      <c r="J541" s="24">
        <v>3500</v>
      </c>
      <c r="K541" s="24"/>
      <c r="L541" s="24"/>
      <c r="M541" s="24"/>
    </row>
    <row r="542" spans="1:13" s="6" customFormat="1" ht="15.75" customHeight="1" x14ac:dyDescent="0.2">
      <c r="A542" s="42"/>
      <c r="B542" s="41"/>
      <c r="C542" s="26">
        <f>D542+G542+H542+I542+J542+K542+L542+M542</f>
        <v>0</v>
      </c>
      <c r="D542" s="26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87"/>
      <c r="B543" s="87"/>
      <c r="C543" s="66">
        <f>SUM(C541:C542)</f>
        <v>75830</v>
      </c>
      <c r="D543" s="66">
        <f t="shared" ref="D543:M543" si="1158">SUM(D541:D542)</f>
        <v>11153</v>
      </c>
      <c r="E543" s="66">
        <f t="shared" si="1158"/>
        <v>9024</v>
      </c>
      <c r="F543" s="66">
        <f t="shared" si="1158"/>
        <v>2129</v>
      </c>
      <c r="G543" s="66">
        <f t="shared" si="1158"/>
        <v>61177</v>
      </c>
      <c r="H543" s="66">
        <f t="shared" si="1158"/>
        <v>0</v>
      </c>
      <c r="I543" s="66">
        <f t="shared" si="1158"/>
        <v>0</v>
      </c>
      <c r="J543" s="66">
        <f t="shared" si="1158"/>
        <v>3500</v>
      </c>
      <c r="K543" s="66">
        <f t="shared" si="1158"/>
        <v>0</v>
      </c>
      <c r="L543" s="66">
        <f t="shared" si="1158"/>
        <v>0</v>
      </c>
      <c r="M543" s="66">
        <f t="shared" si="1158"/>
        <v>0</v>
      </c>
    </row>
    <row r="544" spans="1:13" s="6" customFormat="1" ht="17.25" customHeight="1" x14ac:dyDescent="0.2">
      <c r="A544" s="42"/>
      <c r="B544" s="41" t="s">
        <v>294</v>
      </c>
      <c r="C544" s="26">
        <f t="shared" ref="C544" si="1159">SUM(D544,G544,H544:M544)</f>
        <v>192134</v>
      </c>
      <c r="D544" s="26">
        <f>SUM(E544:F544)</f>
        <v>22731</v>
      </c>
      <c r="E544" s="26">
        <v>18225</v>
      </c>
      <c r="F544" s="26">
        <v>4506</v>
      </c>
      <c r="G544" s="26">
        <v>169274</v>
      </c>
      <c r="H544" s="24"/>
      <c r="I544" s="24"/>
      <c r="J544" s="24">
        <v>129</v>
      </c>
      <c r="K544" s="24"/>
      <c r="L544" s="24"/>
      <c r="M544" s="24"/>
    </row>
    <row r="545" spans="1:13" s="6" customFormat="1" ht="15.75" customHeight="1" x14ac:dyDescent="0.2">
      <c r="A545" s="42"/>
      <c r="B545" s="41"/>
      <c r="C545" s="26">
        <f>D545+G545+H545+I545+J545+K545+L545+M545</f>
        <v>-1500</v>
      </c>
      <c r="D545" s="26">
        <f>SUM(E545,F545)</f>
        <v>0</v>
      </c>
      <c r="E545" s="25"/>
      <c r="F545" s="26"/>
      <c r="G545" s="26">
        <v>-156859</v>
      </c>
      <c r="H545" s="24"/>
      <c r="I545" s="24"/>
      <c r="J545" s="24">
        <v>155359</v>
      </c>
      <c r="K545" s="24"/>
      <c r="L545" s="24"/>
      <c r="M545" s="24"/>
    </row>
    <row r="546" spans="1:13" s="6" customFormat="1" ht="15.75" customHeight="1" x14ac:dyDescent="0.2">
      <c r="A546" s="87"/>
      <c r="B546" s="87"/>
      <c r="C546" s="66">
        <f>SUM(C544:C545)</f>
        <v>190634</v>
      </c>
      <c r="D546" s="66">
        <f t="shared" ref="D546:M546" si="1160">SUM(D544:D545)</f>
        <v>22731</v>
      </c>
      <c r="E546" s="66">
        <f t="shared" si="1160"/>
        <v>18225</v>
      </c>
      <c r="F546" s="66">
        <f t="shared" si="1160"/>
        <v>4506</v>
      </c>
      <c r="G546" s="66">
        <f t="shared" si="1160"/>
        <v>12415</v>
      </c>
      <c r="H546" s="66">
        <f t="shared" si="1160"/>
        <v>0</v>
      </c>
      <c r="I546" s="66">
        <f t="shared" si="1160"/>
        <v>0</v>
      </c>
      <c r="J546" s="66">
        <f t="shared" si="1160"/>
        <v>155488</v>
      </c>
      <c r="K546" s="66">
        <f t="shared" si="1160"/>
        <v>0</v>
      </c>
      <c r="L546" s="66">
        <f t="shared" si="1160"/>
        <v>0</v>
      </c>
      <c r="M546" s="66">
        <f t="shared" si="1160"/>
        <v>0</v>
      </c>
    </row>
    <row r="547" spans="1:13" s="6" customFormat="1" ht="17.25" customHeight="1" x14ac:dyDescent="0.2">
      <c r="A547" s="42"/>
      <c r="B547" s="41" t="s">
        <v>295</v>
      </c>
      <c r="C547" s="26">
        <f t="shared" ref="C547" si="1161">SUM(D547,G547,H547:M547)</f>
        <v>221632</v>
      </c>
      <c r="D547" s="26">
        <f>SUM(E547:F547)</f>
        <v>71916</v>
      </c>
      <c r="E547" s="26">
        <v>58230</v>
      </c>
      <c r="F547" s="26">
        <v>13686</v>
      </c>
      <c r="G547" s="26">
        <v>141592</v>
      </c>
      <c r="H547" s="24"/>
      <c r="I547" s="24"/>
      <c r="J547" s="24">
        <v>8124</v>
      </c>
      <c r="K547" s="24"/>
      <c r="L547" s="24"/>
      <c r="M547" s="24"/>
    </row>
    <row r="548" spans="1:13" s="6" customFormat="1" ht="15.75" customHeight="1" x14ac:dyDescent="0.2">
      <c r="A548" s="42"/>
      <c r="B548" s="41"/>
      <c r="C548" s="26">
        <f>D548+G548+H548+I548+J548+K548+L548+M548</f>
        <v>0</v>
      </c>
      <c r="D548" s="26">
        <f>SUM(E548,F548)</f>
        <v>0</v>
      </c>
      <c r="E548" s="25"/>
      <c r="F548" s="26"/>
      <c r="G548" s="26"/>
      <c r="H548" s="24"/>
      <c r="I548" s="24"/>
      <c r="J548" s="24"/>
      <c r="K548" s="24"/>
      <c r="L548" s="24"/>
      <c r="M548" s="24"/>
    </row>
    <row r="549" spans="1:13" s="6" customFormat="1" ht="15.75" customHeight="1" x14ac:dyDescent="0.2">
      <c r="A549" s="87"/>
      <c r="B549" s="87"/>
      <c r="C549" s="66">
        <f>SUM(C547:C548)</f>
        <v>221632</v>
      </c>
      <c r="D549" s="66">
        <f t="shared" ref="D549:M549" si="1162">SUM(D547:D548)</f>
        <v>71916</v>
      </c>
      <c r="E549" s="66">
        <f t="shared" si="1162"/>
        <v>58230</v>
      </c>
      <c r="F549" s="66">
        <f t="shared" si="1162"/>
        <v>13686</v>
      </c>
      <c r="G549" s="66">
        <f t="shared" si="1162"/>
        <v>141592</v>
      </c>
      <c r="H549" s="66">
        <f t="shared" si="1162"/>
        <v>0</v>
      </c>
      <c r="I549" s="66">
        <f t="shared" si="1162"/>
        <v>0</v>
      </c>
      <c r="J549" s="66">
        <f t="shared" si="1162"/>
        <v>8124</v>
      </c>
      <c r="K549" s="66">
        <f t="shared" si="1162"/>
        <v>0</v>
      </c>
      <c r="L549" s="66">
        <f t="shared" si="1162"/>
        <v>0</v>
      </c>
      <c r="M549" s="66">
        <f t="shared" si="1162"/>
        <v>0</v>
      </c>
    </row>
    <row r="550" spans="1:13" s="6" customFormat="1" ht="17.25" customHeight="1" x14ac:dyDescent="0.2">
      <c r="A550" s="42"/>
      <c r="B550" s="41" t="s">
        <v>296</v>
      </c>
      <c r="C550" s="26">
        <f t="shared" ref="C550" si="1163">SUM(D550,G550,H550:M550)</f>
        <v>25635</v>
      </c>
      <c r="D550" s="26">
        <f>SUM(E550:F550)</f>
        <v>15177</v>
      </c>
      <c r="E550" s="26">
        <v>12280</v>
      </c>
      <c r="F550" s="26">
        <v>2897</v>
      </c>
      <c r="G550" s="26">
        <v>10458</v>
      </c>
      <c r="H550" s="24"/>
      <c r="I550" s="24"/>
      <c r="J550" s="24"/>
      <c r="K550" s="24"/>
      <c r="L550" s="24"/>
      <c r="M550" s="24"/>
    </row>
    <row r="551" spans="1:13" s="6" customFormat="1" ht="15.75" customHeight="1" x14ac:dyDescent="0.2">
      <c r="A551" s="42"/>
      <c r="B551" s="41"/>
      <c r="C551" s="26">
        <f>D551+G551+H551+I551+J551+K551+L551+M551</f>
        <v>0</v>
      </c>
      <c r="D551" s="26">
        <f>SUM(E551,F551)</f>
        <v>-100</v>
      </c>
      <c r="E551" s="25">
        <v>-100</v>
      </c>
      <c r="F551" s="26"/>
      <c r="G551" s="26">
        <v>100</v>
      </c>
      <c r="H551" s="24"/>
      <c r="I551" s="24"/>
      <c r="J551" s="24"/>
      <c r="K551" s="24"/>
      <c r="L551" s="24"/>
      <c r="M551" s="24"/>
    </row>
    <row r="552" spans="1:13" s="6" customFormat="1" ht="15.75" customHeight="1" x14ac:dyDescent="0.2">
      <c r="A552" s="87"/>
      <c r="B552" s="87"/>
      <c r="C552" s="66">
        <f>SUM(C550:C551)</f>
        <v>25635</v>
      </c>
      <c r="D552" s="66">
        <f t="shared" ref="D552:M552" si="1164">SUM(D550:D551)</f>
        <v>15077</v>
      </c>
      <c r="E552" s="66">
        <f t="shared" si="1164"/>
        <v>12180</v>
      </c>
      <c r="F552" s="66">
        <f t="shared" si="1164"/>
        <v>2897</v>
      </c>
      <c r="G552" s="66">
        <f t="shared" si="1164"/>
        <v>10558</v>
      </c>
      <c r="H552" s="66">
        <f t="shared" si="1164"/>
        <v>0</v>
      </c>
      <c r="I552" s="66">
        <f t="shared" si="1164"/>
        <v>0</v>
      </c>
      <c r="J552" s="66">
        <f t="shared" si="1164"/>
        <v>0</v>
      </c>
      <c r="K552" s="66">
        <f t="shared" si="1164"/>
        <v>0</v>
      </c>
      <c r="L552" s="66">
        <f t="shared" si="1164"/>
        <v>0</v>
      </c>
      <c r="M552" s="66">
        <f t="shared" si="1164"/>
        <v>0</v>
      </c>
    </row>
    <row r="553" spans="1:13" s="6" customFormat="1" ht="17.25" customHeight="1" x14ac:dyDescent="0.2">
      <c r="A553" s="42"/>
      <c r="B553" s="41" t="s">
        <v>297</v>
      </c>
      <c r="C553" s="26">
        <f t="shared" ref="C553" si="1165">SUM(D553,G553,H553:M553)</f>
        <v>42275</v>
      </c>
      <c r="D553" s="26">
        <f>SUM(E553:F553)</f>
        <v>17365</v>
      </c>
      <c r="E553" s="26">
        <v>14050</v>
      </c>
      <c r="F553" s="26">
        <v>3315</v>
      </c>
      <c r="G553" s="26">
        <v>23710</v>
      </c>
      <c r="H553" s="24"/>
      <c r="I553" s="24"/>
      <c r="J553" s="24">
        <v>1200</v>
      </c>
      <c r="K553" s="24"/>
      <c r="L553" s="24"/>
      <c r="M553" s="24"/>
    </row>
    <row r="554" spans="1:13" s="6" customFormat="1" ht="15.75" customHeight="1" x14ac:dyDescent="0.2">
      <c r="A554" s="42"/>
      <c r="B554" s="41"/>
      <c r="C554" s="26">
        <f>D554+G554+H554+I554+J554+K554+L554+M554</f>
        <v>0</v>
      </c>
      <c r="D554" s="26">
        <f>SUM(E554,F554)</f>
        <v>0</v>
      </c>
      <c r="E554" s="25"/>
      <c r="F554" s="26"/>
      <c r="G554" s="26"/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87"/>
      <c r="B555" s="87"/>
      <c r="C555" s="66">
        <f>SUM(C553:C554)</f>
        <v>42275</v>
      </c>
      <c r="D555" s="66">
        <f t="shared" ref="D555:M555" si="1166">SUM(D553:D554)</f>
        <v>17365</v>
      </c>
      <c r="E555" s="66">
        <f t="shared" si="1166"/>
        <v>14050</v>
      </c>
      <c r="F555" s="66">
        <f t="shared" si="1166"/>
        <v>3315</v>
      </c>
      <c r="G555" s="66">
        <f t="shared" si="1166"/>
        <v>23710</v>
      </c>
      <c r="H555" s="66">
        <f t="shared" si="1166"/>
        <v>0</v>
      </c>
      <c r="I555" s="66">
        <f t="shared" si="1166"/>
        <v>0</v>
      </c>
      <c r="J555" s="66">
        <f t="shared" si="1166"/>
        <v>1200</v>
      </c>
      <c r="K555" s="66">
        <f t="shared" si="1166"/>
        <v>0</v>
      </c>
      <c r="L555" s="66">
        <f t="shared" si="1166"/>
        <v>0</v>
      </c>
      <c r="M555" s="66">
        <f t="shared" si="1166"/>
        <v>0</v>
      </c>
    </row>
    <row r="556" spans="1:13" s="6" customFormat="1" ht="17.25" customHeight="1" x14ac:dyDescent="0.2">
      <c r="A556" s="42"/>
      <c r="B556" s="41" t="s">
        <v>298</v>
      </c>
      <c r="C556" s="26">
        <f t="shared" ref="C556" si="1167">SUM(D556,G556,H556:M556)</f>
        <v>21249</v>
      </c>
      <c r="D556" s="26">
        <f>SUM(E556:F556)</f>
        <v>9107</v>
      </c>
      <c r="E556" s="26">
        <v>7368</v>
      </c>
      <c r="F556" s="26">
        <v>1739</v>
      </c>
      <c r="G556" s="26">
        <v>7957</v>
      </c>
      <c r="H556" s="24"/>
      <c r="I556" s="24"/>
      <c r="J556" s="24">
        <v>4185</v>
      </c>
      <c r="K556" s="24"/>
      <c r="L556" s="24"/>
      <c r="M556" s="24"/>
    </row>
    <row r="557" spans="1:13" s="6" customFormat="1" ht="15.75" customHeight="1" x14ac:dyDescent="0.2">
      <c r="A557" s="42"/>
      <c r="B557" s="41"/>
      <c r="C557" s="26">
        <f>D557+G557+H557+I557+J557+K557+L557+M557</f>
        <v>0</v>
      </c>
      <c r="D557" s="26">
        <f>SUM(E557,F557)</f>
        <v>0</v>
      </c>
      <c r="E557" s="25"/>
      <c r="F557" s="26"/>
      <c r="G557" s="26"/>
      <c r="H557" s="24"/>
      <c r="I557" s="24"/>
      <c r="J557" s="24"/>
      <c r="K557" s="24"/>
      <c r="L557" s="24"/>
      <c r="M557" s="24"/>
    </row>
    <row r="558" spans="1:13" s="6" customFormat="1" ht="15.75" customHeight="1" x14ac:dyDescent="0.2">
      <c r="A558" s="87"/>
      <c r="B558" s="87"/>
      <c r="C558" s="66">
        <f>SUM(C556:C557)</f>
        <v>21249</v>
      </c>
      <c r="D558" s="66">
        <f t="shared" ref="D558:M558" si="1168">SUM(D556:D557)</f>
        <v>9107</v>
      </c>
      <c r="E558" s="66">
        <f t="shared" si="1168"/>
        <v>7368</v>
      </c>
      <c r="F558" s="66">
        <f t="shared" si="1168"/>
        <v>1739</v>
      </c>
      <c r="G558" s="66">
        <f t="shared" si="1168"/>
        <v>7957</v>
      </c>
      <c r="H558" s="66">
        <f t="shared" si="1168"/>
        <v>0</v>
      </c>
      <c r="I558" s="66">
        <f t="shared" si="1168"/>
        <v>0</v>
      </c>
      <c r="J558" s="66">
        <f t="shared" si="1168"/>
        <v>4185</v>
      </c>
      <c r="K558" s="66">
        <f t="shared" si="1168"/>
        <v>0</v>
      </c>
      <c r="L558" s="66">
        <f t="shared" si="1168"/>
        <v>0</v>
      </c>
      <c r="M558" s="66">
        <f t="shared" si="1168"/>
        <v>0</v>
      </c>
    </row>
    <row r="559" spans="1:13" s="6" customFormat="1" ht="17.25" customHeight="1" x14ac:dyDescent="0.2">
      <c r="A559" s="42"/>
      <c r="B559" s="41" t="s">
        <v>299</v>
      </c>
      <c r="C559" s="26">
        <f t="shared" ref="C559" si="1169">SUM(D559,G559,H559:M559)</f>
        <v>117030</v>
      </c>
      <c r="D559" s="26">
        <f>SUM(E559:F559)</f>
        <v>37119</v>
      </c>
      <c r="E559" s="26">
        <v>29937</v>
      </c>
      <c r="F559" s="26">
        <v>7182</v>
      </c>
      <c r="G559" s="26">
        <v>71651</v>
      </c>
      <c r="H559" s="24"/>
      <c r="I559" s="24"/>
      <c r="J559" s="24">
        <v>8260</v>
      </c>
      <c r="K559" s="24"/>
      <c r="L559" s="24"/>
      <c r="M559" s="24"/>
    </row>
    <row r="560" spans="1:13" s="6" customFormat="1" ht="15.75" customHeight="1" x14ac:dyDescent="0.2">
      <c r="A560" s="42"/>
      <c r="B560" s="41"/>
      <c r="C560" s="26">
        <f>D560+G560+H560+I560+J560+K560+L560+M560</f>
        <v>0</v>
      </c>
      <c r="D560" s="26">
        <f>SUM(E560,F560)</f>
        <v>0</v>
      </c>
      <c r="E560" s="25"/>
      <c r="F560" s="26"/>
      <c r="G560" s="26"/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87"/>
      <c r="B561" s="87"/>
      <c r="C561" s="66">
        <f>SUM(C559:C560)</f>
        <v>117030</v>
      </c>
      <c r="D561" s="66">
        <f t="shared" ref="D561:M561" si="1170">SUM(D559:D560)</f>
        <v>37119</v>
      </c>
      <c r="E561" s="66">
        <f t="shared" si="1170"/>
        <v>29937</v>
      </c>
      <c r="F561" s="66">
        <f t="shared" si="1170"/>
        <v>7182</v>
      </c>
      <c r="G561" s="66">
        <f t="shared" si="1170"/>
        <v>71651</v>
      </c>
      <c r="H561" s="66">
        <f t="shared" si="1170"/>
        <v>0</v>
      </c>
      <c r="I561" s="66">
        <f t="shared" si="1170"/>
        <v>0</v>
      </c>
      <c r="J561" s="66">
        <f t="shared" si="1170"/>
        <v>8260</v>
      </c>
      <c r="K561" s="66">
        <f t="shared" si="1170"/>
        <v>0</v>
      </c>
      <c r="L561" s="66">
        <f t="shared" si="1170"/>
        <v>0</v>
      </c>
      <c r="M561" s="66">
        <f t="shared" si="1170"/>
        <v>0</v>
      </c>
    </row>
    <row r="562" spans="1:13" s="6" customFormat="1" ht="17.25" customHeight="1" x14ac:dyDescent="0.2">
      <c r="A562" s="42"/>
      <c r="B562" s="41" t="s">
        <v>219</v>
      </c>
      <c r="C562" s="26">
        <f t="shared" ref="C562" si="1171">SUM(D562,G562,H562:M562)</f>
        <v>11740</v>
      </c>
      <c r="D562" s="26">
        <f>SUM(E562:F562)</f>
        <v>6970</v>
      </c>
      <c r="E562" s="26">
        <v>5640</v>
      </c>
      <c r="F562" s="26">
        <v>1330</v>
      </c>
      <c r="G562" s="26">
        <v>4770</v>
      </c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2"/>
      <c r="B563" s="41"/>
      <c r="C563" s="26">
        <f>D563+G563+H563+I563+J563+K563+L563+M563</f>
        <v>0</v>
      </c>
      <c r="D563" s="26">
        <f>SUM(E563,F563)</f>
        <v>0</v>
      </c>
      <c r="E563" s="25"/>
      <c r="F563" s="26"/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87"/>
      <c r="B564" s="87"/>
      <c r="C564" s="66">
        <f>SUM(C562:C563)</f>
        <v>11740</v>
      </c>
      <c r="D564" s="66">
        <f t="shared" ref="D564:M564" si="1172">SUM(D562:D563)</f>
        <v>6970</v>
      </c>
      <c r="E564" s="66">
        <f t="shared" si="1172"/>
        <v>5640</v>
      </c>
      <c r="F564" s="66">
        <f t="shared" si="1172"/>
        <v>1330</v>
      </c>
      <c r="G564" s="66">
        <f t="shared" si="1172"/>
        <v>4770</v>
      </c>
      <c r="H564" s="66">
        <f t="shared" si="1172"/>
        <v>0</v>
      </c>
      <c r="I564" s="66">
        <f t="shared" si="1172"/>
        <v>0</v>
      </c>
      <c r="J564" s="66">
        <f t="shared" si="1172"/>
        <v>0</v>
      </c>
      <c r="K564" s="66">
        <f t="shared" si="1172"/>
        <v>0</v>
      </c>
      <c r="L564" s="66">
        <f t="shared" si="1172"/>
        <v>0</v>
      </c>
      <c r="M564" s="66">
        <f t="shared" si="1172"/>
        <v>0</v>
      </c>
    </row>
    <row r="565" spans="1:13" s="11" customFormat="1" ht="15.75" customHeight="1" x14ac:dyDescent="0.2">
      <c r="A565" s="84" t="s">
        <v>39</v>
      </c>
      <c r="B565" s="84" t="s">
        <v>150</v>
      </c>
      <c r="C565" s="29">
        <f>SUM(C568,C571,C574,C577)</f>
        <v>642739</v>
      </c>
      <c r="D565" s="29">
        <f t="shared" ref="D565:M565" si="1173">SUM(D568,D571,D574,D577)</f>
        <v>389067</v>
      </c>
      <c r="E565" s="29">
        <f t="shared" si="1173"/>
        <v>314616</v>
      </c>
      <c r="F565" s="29">
        <f t="shared" si="1173"/>
        <v>74451</v>
      </c>
      <c r="G565" s="29">
        <f t="shared" si="1173"/>
        <v>252172</v>
      </c>
      <c r="H565" s="29">
        <f t="shared" si="1173"/>
        <v>0</v>
      </c>
      <c r="I565" s="29">
        <f t="shared" si="1173"/>
        <v>0</v>
      </c>
      <c r="J565" s="29">
        <f t="shared" si="1173"/>
        <v>1500</v>
      </c>
      <c r="K565" s="29">
        <f t="shared" si="1173"/>
        <v>0</v>
      </c>
      <c r="L565" s="29">
        <f t="shared" si="1173"/>
        <v>0</v>
      </c>
      <c r="M565" s="29">
        <f t="shared" si="1173"/>
        <v>0</v>
      </c>
    </row>
    <row r="566" spans="1:13" s="6" customFormat="1" ht="15.75" customHeight="1" x14ac:dyDescent="0.2">
      <c r="A566" s="42"/>
      <c r="B566" s="42"/>
      <c r="C566" s="24">
        <f>D566+G566+H566+I566+J566+K566+L566+M566</f>
        <v>0</v>
      </c>
      <c r="D566" s="24">
        <f>SUM(E566,F566)</f>
        <v>0</v>
      </c>
      <c r="E566" s="25">
        <f>SUM(E569,E572,E575,E578)</f>
        <v>0</v>
      </c>
      <c r="F566" s="25">
        <f t="shared" ref="F566:M566" si="1174">SUM(F569,F572,F575,F578)</f>
        <v>0</v>
      </c>
      <c r="G566" s="25">
        <f t="shared" si="1174"/>
        <v>0</v>
      </c>
      <c r="H566" s="25">
        <f t="shared" si="1174"/>
        <v>0</v>
      </c>
      <c r="I566" s="25">
        <f t="shared" si="1174"/>
        <v>0</v>
      </c>
      <c r="J566" s="25">
        <f t="shared" si="1174"/>
        <v>0</v>
      </c>
      <c r="K566" s="25">
        <f t="shared" si="1174"/>
        <v>0</v>
      </c>
      <c r="L566" s="25">
        <f t="shared" si="1174"/>
        <v>0</v>
      </c>
      <c r="M566" s="25">
        <f t="shared" si="1174"/>
        <v>0</v>
      </c>
    </row>
    <row r="567" spans="1:13" s="6" customFormat="1" ht="15.75" customHeight="1" x14ac:dyDescent="0.2">
      <c r="A567" s="82"/>
      <c r="B567" s="82"/>
      <c r="C567" s="66">
        <f>SUM(C565,C566)</f>
        <v>642739</v>
      </c>
      <c r="D567" s="66">
        <f t="shared" ref="D567:M567" si="1175">SUM(D565,D566)</f>
        <v>389067</v>
      </c>
      <c r="E567" s="66">
        <f t="shared" si="1175"/>
        <v>314616</v>
      </c>
      <c r="F567" s="66">
        <f t="shared" si="1175"/>
        <v>74451</v>
      </c>
      <c r="G567" s="66">
        <f t="shared" si="1175"/>
        <v>252172</v>
      </c>
      <c r="H567" s="66">
        <f t="shared" si="1175"/>
        <v>0</v>
      </c>
      <c r="I567" s="66">
        <f t="shared" si="1175"/>
        <v>0</v>
      </c>
      <c r="J567" s="66">
        <f t="shared" si="1175"/>
        <v>1500</v>
      </c>
      <c r="K567" s="66">
        <f t="shared" si="1175"/>
        <v>0</v>
      </c>
      <c r="L567" s="66">
        <f t="shared" si="1175"/>
        <v>0</v>
      </c>
      <c r="M567" s="66">
        <f t="shared" si="1175"/>
        <v>0</v>
      </c>
    </row>
    <row r="568" spans="1:13" s="6" customFormat="1" ht="15.75" customHeight="1" x14ac:dyDescent="0.2">
      <c r="A568" s="42"/>
      <c r="B568" s="41" t="s">
        <v>144</v>
      </c>
      <c r="C568" s="24">
        <f>SUM(D568,G568,H568:M568)</f>
        <v>344270</v>
      </c>
      <c r="D568" s="24">
        <f>SUM(E568:F568)</f>
        <v>306038</v>
      </c>
      <c r="E568" s="26">
        <v>247841</v>
      </c>
      <c r="F568" s="26">
        <v>58197</v>
      </c>
      <c r="G568" s="26">
        <v>37232</v>
      </c>
      <c r="H568" s="24"/>
      <c r="I568" s="24"/>
      <c r="J568" s="24">
        <v>1000</v>
      </c>
      <c r="K568" s="24"/>
      <c r="L568" s="24"/>
      <c r="M568" s="24"/>
    </row>
    <row r="569" spans="1:13" s="6" customFormat="1" ht="15.75" customHeight="1" x14ac:dyDescent="0.2">
      <c r="A569" s="42"/>
      <c r="B569" s="42"/>
      <c r="C569" s="24">
        <f>D569+G569+H569+I569+J569+K569+L569+M569</f>
        <v>0</v>
      </c>
      <c r="D569" s="24">
        <f>SUM(E569,F569)</f>
        <v>0</v>
      </c>
      <c r="E569" s="25"/>
      <c r="F569" s="26"/>
      <c r="G569" s="26"/>
      <c r="H569" s="24"/>
      <c r="I569" s="24"/>
      <c r="J569" s="24"/>
      <c r="K569" s="24"/>
      <c r="L569" s="24"/>
      <c r="M569" s="24"/>
    </row>
    <row r="570" spans="1:13" s="6" customFormat="1" ht="15.75" customHeight="1" x14ac:dyDescent="0.2">
      <c r="A570" s="87"/>
      <c r="B570" s="87"/>
      <c r="C570" s="66">
        <f>SUM(C568:C569)</f>
        <v>344270</v>
      </c>
      <c r="D570" s="66">
        <f t="shared" ref="D570" si="1176">SUM(D568:D569)</f>
        <v>306038</v>
      </c>
      <c r="E570" s="66">
        <f t="shared" ref="E570" si="1177">SUM(E568:E569)</f>
        <v>247841</v>
      </c>
      <c r="F570" s="66">
        <f t="shared" ref="F570" si="1178">SUM(F568:F569)</f>
        <v>58197</v>
      </c>
      <c r="G570" s="66">
        <f t="shared" ref="G570" si="1179">SUM(G568:G569)</f>
        <v>37232</v>
      </c>
      <c r="H570" s="66">
        <f t="shared" ref="H570" si="1180">SUM(H568:H569)</f>
        <v>0</v>
      </c>
      <c r="I570" s="66">
        <f t="shared" ref="I570" si="1181">SUM(I568:I569)</f>
        <v>0</v>
      </c>
      <c r="J570" s="66">
        <f t="shared" ref="J570" si="1182">SUM(J568:J569)</f>
        <v>1000</v>
      </c>
      <c r="K570" s="66">
        <f t="shared" ref="K570" si="1183">SUM(K568:K569)</f>
        <v>0</v>
      </c>
      <c r="L570" s="66">
        <f t="shared" ref="L570" si="1184">SUM(L568:L569)</f>
        <v>0</v>
      </c>
      <c r="M570" s="66">
        <f t="shared" ref="M570" si="1185">SUM(M568:M569)</f>
        <v>0</v>
      </c>
    </row>
    <row r="571" spans="1:13" s="6" customFormat="1" ht="15.75" customHeight="1" x14ac:dyDescent="0.2">
      <c r="A571" s="42"/>
      <c r="B571" s="41" t="s">
        <v>300</v>
      </c>
      <c r="C571" s="24">
        <f>SUM(D571,G571,H571:M571)</f>
        <v>14593</v>
      </c>
      <c r="D571" s="24">
        <f>SUM(E571:F571)</f>
        <v>0</v>
      </c>
      <c r="E571" s="26"/>
      <c r="F571" s="26"/>
      <c r="G571" s="26">
        <v>14593</v>
      </c>
      <c r="H571" s="24"/>
      <c r="I571" s="24"/>
      <c r="J571" s="24"/>
      <c r="K571" s="24"/>
      <c r="L571" s="24"/>
      <c r="M571" s="24"/>
    </row>
    <row r="572" spans="1:13" s="6" customFormat="1" ht="15.75" customHeight="1" x14ac:dyDescent="0.2">
      <c r="A572" s="42"/>
      <c r="B572" s="42"/>
      <c r="C572" s="24">
        <f>D572+G572+H572+I572+J572+K572+L572+M572</f>
        <v>0</v>
      </c>
      <c r="D572" s="24">
        <f>SUM(E572,F572)</f>
        <v>0</v>
      </c>
      <c r="E572" s="25"/>
      <c r="F572" s="26"/>
      <c r="G572" s="26"/>
      <c r="H572" s="24"/>
      <c r="I572" s="24"/>
      <c r="J572" s="24"/>
      <c r="K572" s="24"/>
      <c r="L572" s="24"/>
      <c r="M572" s="24"/>
    </row>
    <row r="573" spans="1:13" s="6" customFormat="1" ht="15.75" customHeight="1" x14ac:dyDescent="0.2">
      <c r="A573" s="87"/>
      <c r="B573" s="87"/>
      <c r="C573" s="66">
        <f>SUM(C571:C572)</f>
        <v>14593</v>
      </c>
      <c r="D573" s="66">
        <f t="shared" ref="D573" si="1186">SUM(D571:D572)</f>
        <v>0</v>
      </c>
      <c r="E573" s="66">
        <f t="shared" ref="E573" si="1187">SUM(E571:E572)</f>
        <v>0</v>
      </c>
      <c r="F573" s="66">
        <f t="shared" ref="F573" si="1188">SUM(F571:F572)</f>
        <v>0</v>
      </c>
      <c r="G573" s="66">
        <f t="shared" ref="G573" si="1189">SUM(G571:G572)</f>
        <v>14593</v>
      </c>
      <c r="H573" s="66">
        <f t="shared" ref="H573" si="1190">SUM(H571:H572)</f>
        <v>0</v>
      </c>
      <c r="I573" s="66">
        <f t="shared" ref="I573" si="1191">SUM(I571:I572)</f>
        <v>0</v>
      </c>
      <c r="J573" s="66">
        <f t="shared" ref="J573" si="1192">SUM(J571:J572)</f>
        <v>0</v>
      </c>
      <c r="K573" s="66">
        <f t="shared" ref="K573" si="1193">SUM(K571:K572)</f>
        <v>0</v>
      </c>
      <c r="L573" s="66">
        <f t="shared" ref="L573" si="1194">SUM(L571:L572)</f>
        <v>0</v>
      </c>
      <c r="M573" s="66">
        <f t="shared" ref="M573" si="1195">SUM(M571:M572)</f>
        <v>0</v>
      </c>
    </row>
    <row r="574" spans="1:13" s="6" customFormat="1" ht="15.75" customHeight="1" x14ac:dyDescent="0.2">
      <c r="A574" s="42"/>
      <c r="B574" s="41" t="s">
        <v>301</v>
      </c>
      <c r="C574" s="24">
        <f>SUM(D574,G574,H574:M574)</f>
        <v>277729</v>
      </c>
      <c r="D574" s="24">
        <f>SUM(E574:F574)</f>
        <v>83029</v>
      </c>
      <c r="E574" s="26">
        <v>66775</v>
      </c>
      <c r="F574" s="26">
        <v>16254</v>
      </c>
      <c r="G574" s="26">
        <v>194200</v>
      </c>
      <c r="H574" s="24"/>
      <c r="I574" s="24"/>
      <c r="J574" s="24">
        <v>500</v>
      </c>
      <c r="K574" s="24"/>
      <c r="L574" s="24"/>
      <c r="M574" s="24"/>
    </row>
    <row r="575" spans="1:13" s="6" customFormat="1" ht="15.75" customHeight="1" x14ac:dyDescent="0.2">
      <c r="A575" s="42"/>
      <c r="B575" s="42"/>
      <c r="C575" s="24">
        <f>D575+G575+H575+I575+J575+K575+L575+M575</f>
        <v>0</v>
      </c>
      <c r="D575" s="24">
        <f>SUM(E575,F575)</f>
        <v>0</v>
      </c>
      <c r="E575" s="25"/>
      <c r="F575" s="26"/>
      <c r="G575" s="26"/>
      <c r="H575" s="24"/>
      <c r="I575" s="24"/>
      <c r="J575" s="24"/>
      <c r="K575" s="24"/>
      <c r="L575" s="24"/>
      <c r="M575" s="24"/>
    </row>
    <row r="576" spans="1:13" s="6" customFormat="1" ht="15.75" customHeight="1" x14ac:dyDescent="0.2">
      <c r="A576" s="87"/>
      <c r="B576" s="87"/>
      <c r="C576" s="66">
        <f>SUM(C574:C575)</f>
        <v>277729</v>
      </c>
      <c r="D576" s="66">
        <f t="shared" ref="D576:M576" si="1196">SUM(D574:D575)</f>
        <v>83029</v>
      </c>
      <c r="E576" s="66">
        <f t="shared" si="1196"/>
        <v>66775</v>
      </c>
      <c r="F576" s="66">
        <f t="shared" si="1196"/>
        <v>16254</v>
      </c>
      <c r="G576" s="66">
        <f t="shared" si="1196"/>
        <v>194200</v>
      </c>
      <c r="H576" s="66">
        <f t="shared" si="1196"/>
        <v>0</v>
      </c>
      <c r="I576" s="66">
        <f t="shared" si="1196"/>
        <v>0</v>
      </c>
      <c r="J576" s="66">
        <f t="shared" si="1196"/>
        <v>500</v>
      </c>
      <c r="K576" s="66">
        <f t="shared" si="1196"/>
        <v>0</v>
      </c>
      <c r="L576" s="66">
        <f t="shared" si="1196"/>
        <v>0</v>
      </c>
      <c r="M576" s="66">
        <f t="shared" si="1196"/>
        <v>0</v>
      </c>
    </row>
    <row r="577" spans="1:13" s="6" customFormat="1" ht="15.75" customHeight="1" x14ac:dyDescent="0.2">
      <c r="A577" s="42"/>
      <c r="B577" s="41" t="s">
        <v>220</v>
      </c>
      <c r="C577" s="24">
        <f>SUM(D577,G577,H577:M577)</f>
        <v>6147</v>
      </c>
      <c r="D577" s="24">
        <f>SUM(E577:F577)</f>
        <v>0</v>
      </c>
      <c r="E577" s="26"/>
      <c r="F577" s="26"/>
      <c r="G577" s="26">
        <v>6147</v>
      </c>
      <c r="H577" s="24"/>
      <c r="I577" s="24"/>
      <c r="J577" s="24"/>
      <c r="K577" s="24"/>
      <c r="L577" s="24"/>
      <c r="M577" s="24"/>
    </row>
    <row r="578" spans="1:13" s="6" customFormat="1" ht="15.75" customHeight="1" x14ac:dyDescent="0.2">
      <c r="A578" s="42"/>
      <c r="B578" s="42"/>
      <c r="C578" s="24">
        <f>D578+G578+H578+I578+J578+K578+L578+M578</f>
        <v>0</v>
      </c>
      <c r="D578" s="24">
        <f>SUM(E578,F578)</f>
        <v>0</v>
      </c>
      <c r="E578" s="25"/>
      <c r="F578" s="26"/>
      <c r="G578" s="26"/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87"/>
      <c r="B579" s="87"/>
      <c r="C579" s="66">
        <f>SUM(C577:C578)</f>
        <v>6147</v>
      </c>
      <c r="D579" s="66">
        <f t="shared" ref="D579:M579" si="1197">SUM(D577:D578)</f>
        <v>0</v>
      </c>
      <c r="E579" s="66">
        <f t="shared" si="1197"/>
        <v>0</v>
      </c>
      <c r="F579" s="66">
        <f t="shared" si="1197"/>
        <v>0</v>
      </c>
      <c r="G579" s="66">
        <f t="shared" si="1197"/>
        <v>6147</v>
      </c>
      <c r="H579" s="66">
        <f t="shared" si="1197"/>
        <v>0</v>
      </c>
      <c r="I579" s="66">
        <f t="shared" si="1197"/>
        <v>0</v>
      </c>
      <c r="J579" s="66">
        <f t="shared" si="1197"/>
        <v>0</v>
      </c>
      <c r="K579" s="66">
        <f t="shared" si="1197"/>
        <v>0</v>
      </c>
      <c r="L579" s="66">
        <f t="shared" si="1197"/>
        <v>0</v>
      </c>
      <c r="M579" s="66">
        <f t="shared" si="1197"/>
        <v>0</v>
      </c>
    </row>
    <row r="580" spans="1:13" s="11" customFormat="1" ht="15.75" customHeight="1" x14ac:dyDescent="0.2">
      <c r="A580" s="84" t="s">
        <v>41</v>
      </c>
      <c r="B580" s="85" t="s">
        <v>42</v>
      </c>
      <c r="C580" s="29">
        <f>SUM(D580,G580,H580:M580)</f>
        <v>165955</v>
      </c>
      <c r="D580" s="29">
        <f>SUM(E580:F580)</f>
        <v>102945</v>
      </c>
      <c r="E580" s="26">
        <v>82968</v>
      </c>
      <c r="F580" s="26">
        <v>19977</v>
      </c>
      <c r="G580" s="26">
        <v>57910</v>
      </c>
      <c r="H580" s="24"/>
      <c r="I580" s="24"/>
      <c r="J580" s="24">
        <v>5100</v>
      </c>
      <c r="K580" s="24"/>
      <c r="L580" s="24"/>
      <c r="M580" s="24"/>
    </row>
    <row r="581" spans="1:13" s="6" customFormat="1" ht="15.75" customHeight="1" x14ac:dyDescent="0.2">
      <c r="A581" s="42"/>
      <c r="B581" s="42"/>
      <c r="C581" s="24">
        <f>D581+G581+H581+I581+J581+K581+L581+M581</f>
        <v>0</v>
      </c>
      <c r="D581" s="24">
        <f>SUM(E581,F581)</f>
        <v>0</v>
      </c>
      <c r="E581" s="25"/>
      <c r="F581" s="26"/>
      <c r="G581" s="26"/>
      <c r="H581" s="24"/>
      <c r="I581" s="24"/>
      <c r="J581" s="24"/>
      <c r="K581" s="24"/>
      <c r="L581" s="24"/>
      <c r="M581" s="24"/>
    </row>
    <row r="582" spans="1:13" s="6" customFormat="1" ht="15.75" customHeight="1" x14ac:dyDescent="0.2">
      <c r="A582" s="87"/>
      <c r="B582" s="87"/>
      <c r="C582" s="66">
        <f>SUM(C580:C581)</f>
        <v>165955</v>
      </c>
      <c r="D582" s="66">
        <f t="shared" ref="D582" si="1198">SUM(D580:D581)</f>
        <v>102945</v>
      </c>
      <c r="E582" s="66">
        <f t="shared" ref="E582" si="1199">SUM(E580:E581)</f>
        <v>82968</v>
      </c>
      <c r="F582" s="66">
        <f t="shared" ref="F582" si="1200">SUM(F580:F581)</f>
        <v>19977</v>
      </c>
      <c r="G582" s="66">
        <f t="shared" ref="G582" si="1201">SUM(G580:G581)</f>
        <v>57910</v>
      </c>
      <c r="H582" s="66">
        <f t="shared" ref="H582" si="1202">SUM(H580:H581)</f>
        <v>0</v>
      </c>
      <c r="I582" s="66">
        <f t="shared" ref="I582" si="1203">SUM(I580:I581)</f>
        <v>0</v>
      </c>
      <c r="J582" s="66">
        <f t="shared" ref="J582" si="1204">SUM(J580:J581)</f>
        <v>5100</v>
      </c>
      <c r="K582" s="66">
        <f t="shared" ref="K582" si="1205">SUM(K580:K581)</f>
        <v>0</v>
      </c>
      <c r="L582" s="66">
        <f t="shared" ref="L582" si="1206">SUM(L580:L581)</f>
        <v>0</v>
      </c>
      <c r="M582" s="66">
        <f t="shared" ref="M582" si="1207">SUM(M580:M581)</f>
        <v>0</v>
      </c>
    </row>
    <row r="583" spans="1:13" s="11" customFormat="1" ht="15.75" customHeight="1" x14ac:dyDescent="0.2">
      <c r="A583" s="94" t="s">
        <v>221</v>
      </c>
      <c r="B583" s="85" t="s">
        <v>43</v>
      </c>
      <c r="C583" s="29">
        <f>SUM(D583,G583,H583:M583)</f>
        <v>135565</v>
      </c>
      <c r="D583" s="29">
        <f>SUM(E583:F583)</f>
        <v>87495</v>
      </c>
      <c r="E583" s="26">
        <v>70597</v>
      </c>
      <c r="F583" s="26">
        <v>16898</v>
      </c>
      <c r="G583" s="26">
        <v>26870</v>
      </c>
      <c r="H583" s="24">
        <v>20000</v>
      </c>
      <c r="I583" s="24"/>
      <c r="J583" s="24">
        <v>1200</v>
      </c>
      <c r="K583" s="24"/>
      <c r="L583" s="24"/>
      <c r="M583" s="24"/>
    </row>
    <row r="584" spans="1:13" s="6" customFormat="1" ht="15.75" customHeight="1" x14ac:dyDescent="0.2">
      <c r="A584" s="42"/>
      <c r="B584" s="42"/>
      <c r="C584" s="24">
        <f>D584+G584+H584+I584+J584+K584+L584+M584</f>
        <v>0</v>
      </c>
      <c r="D584" s="24">
        <f>SUM(E584,F584)</f>
        <v>0</v>
      </c>
      <c r="E584" s="25"/>
      <c r="F584" s="26"/>
      <c r="G584" s="26"/>
      <c r="H584" s="24"/>
      <c r="I584" s="24"/>
      <c r="J584" s="24"/>
      <c r="K584" s="24"/>
      <c r="L584" s="24"/>
      <c r="M584" s="24"/>
    </row>
    <row r="585" spans="1:13" s="6" customFormat="1" ht="15.75" customHeight="1" x14ac:dyDescent="0.2">
      <c r="A585" s="87"/>
      <c r="B585" s="87"/>
      <c r="C585" s="66">
        <f>SUM(C583:C584)</f>
        <v>135565</v>
      </c>
      <c r="D585" s="66">
        <f t="shared" ref="D585" si="1208">SUM(D583:D584)</f>
        <v>87495</v>
      </c>
      <c r="E585" s="66">
        <f t="shared" ref="E585" si="1209">SUM(E583:E584)</f>
        <v>70597</v>
      </c>
      <c r="F585" s="66">
        <f t="shared" ref="F585" si="1210">SUM(F583:F584)</f>
        <v>16898</v>
      </c>
      <c r="G585" s="66">
        <f t="shared" ref="G585" si="1211">SUM(G583:G584)</f>
        <v>26870</v>
      </c>
      <c r="H585" s="66">
        <f t="shared" ref="H585" si="1212">SUM(H583:H584)</f>
        <v>20000</v>
      </c>
      <c r="I585" s="66">
        <f t="shared" ref="I585" si="1213">SUM(I583:I584)</f>
        <v>0</v>
      </c>
      <c r="J585" s="66">
        <f t="shared" ref="J585" si="1214">SUM(J583:J584)</f>
        <v>1200</v>
      </c>
      <c r="K585" s="66">
        <f t="shared" ref="K585" si="1215">SUM(K583:K584)</f>
        <v>0</v>
      </c>
      <c r="L585" s="66">
        <f t="shared" ref="L585" si="1216">SUM(L583:L584)</f>
        <v>0</v>
      </c>
      <c r="M585" s="66">
        <f t="shared" ref="M585" si="1217">SUM(M583:M584)</f>
        <v>0</v>
      </c>
    </row>
    <row r="586" spans="1:13" s="11" customFormat="1" ht="15.75" customHeight="1" x14ac:dyDescent="0.2">
      <c r="A586" s="86" t="s">
        <v>116</v>
      </c>
      <c r="B586" s="86" t="s">
        <v>106</v>
      </c>
      <c r="C586" s="43">
        <f>C406+C442+C508+C565+C580+C583</f>
        <v>4107666</v>
      </c>
      <c r="D586" s="43">
        <f>D406+D442+D508+D565+D580+D583</f>
        <v>1867449</v>
      </c>
      <c r="E586" s="43">
        <f>E406+E442+E508+E565+E580+E583</f>
        <v>1508066</v>
      </c>
      <c r="F586" s="43">
        <f t="shared" ref="F586:M586" si="1218">F406+F442+F508+F565+F580+F583</f>
        <v>359383</v>
      </c>
      <c r="G586" s="43">
        <f t="shared" si="1218"/>
        <v>1894762</v>
      </c>
      <c r="H586" s="43">
        <f t="shared" si="1218"/>
        <v>156182</v>
      </c>
      <c r="I586" s="43">
        <f t="shared" si="1218"/>
        <v>0</v>
      </c>
      <c r="J586" s="43">
        <f t="shared" si="1218"/>
        <v>189273</v>
      </c>
      <c r="K586" s="43">
        <f t="shared" si="1218"/>
        <v>0</v>
      </c>
      <c r="L586" s="43">
        <f t="shared" si="1218"/>
        <v>0</v>
      </c>
      <c r="M586" s="43">
        <f t="shared" si="1218"/>
        <v>0</v>
      </c>
    </row>
    <row r="587" spans="1:13" s="6" customFormat="1" ht="15.75" customHeight="1" x14ac:dyDescent="0.2">
      <c r="A587" s="42"/>
      <c r="B587" s="106" t="s">
        <v>236</v>
      </c>
      <c r="C587" s="24">
        <f>D587+G587+H587+I587+J587+K587+L587+M587</f>
        <v>-45411</v>
      </c>
      <c r="D587" s="24">
        <f>SUM(E587,F587)</f>
        <v>-49180</v>
      </c>
      <c r="E587" s="25">
        <f>SUM(E584,E581,E566,E509,E443,E407)</f>
        <v>-39968</v>
      </c>
      <c r="F587" s="25">
        <f t="shared" ref="F587:M587" si="1219">SUM(F584,F581,F566,F509,F443,F407)</f>
        <v>-9212</v>
      </c>
      <c r="G587" s="25">
        <f t="shared" si="1219"/>
        <v>-154000</v>
      </c>
      <c r="H587" s="25">
        <f t="shared" si="1219"/>
        <v>1310</v>
      </c>
      <c r="I587" s="25">
        <f t="shared" si="1219"/>
        <v>0</v>
      </c>
      <c r="J587" s="25">
        <f t="shared" si="1219"/>
        <v>156459</v>
      </c>
      <c r="K587" s="25">
        <f t="shared" si="1219"/>
        <v>0</v>
      </c>
      <c r="L587" s="25">
        <f t="shared" si="1219"/>
        <v>0</v>
      </c>
      <c r="M587" s="25">
        <f t="shared" si="1219"/>
        <v>0</v>
      </c>
    </row>
    <row r="588" spans="1:13" s="6" customFormat="1" ht="15.75" customHeight="1" x14ac:dyDescent="0.2">
      <c r="A588" s="82"/>
      <c r="B588" s="82"/>
      <c r="C588" s="66">
        <f>SUM(C586,C587)</f>
        <v>4062255</v>
      </c>
      <c r="D588" s="66">
        <f>SUM(D586,D587)</f>
        <v>1818269</v>
      </c>
      <c r="E588" s="66">
        <f>SUM(E586,E587)</f>
        <v>1468098</v>
      </c>
      <c r="F588" s="66">
        <f t="shared" ref="F588:M588" si="1220">SUM(F586,F587)</f>
        <v>350171</v>
      </c>
      <c r="G588" s="66">
        <f t="shared" si="1220"/>
        <v>1740762</v>
      </c>
      <c r="H588" s="66">
        <f t="shared" si="1220"/>
        <v>157492</v>
      </c>
      <c r="I588" s="66">
        <f t="shared" si="1220"/>
        <v>0</v>
      </c>
      <c r="J588" s="66">
        <f t="shared" si="1220"/>
        <v>345732</v>
      </c>
      <c r="K588" s="66">
        <f t="shared" si="1220"/>
        <v>0</v>
      </c>
      <c r="L588" s="66">
        <f t="shared" si="1220"/>
        <v>0</v>
      </c>
      <c r="M588" s="66">
        <f t="shared" si="1220"/>
        <v>0</v>
      </c>
    </row>
    <row r="589" spans="1:13" s="11" customFormat="1" ht="15.75" customHeight="1" x14ac:dyDescent="0.2">
      <c r="A589" s="86">
        <v>9</v>
      </c>
      <c r="B589" s="86" t="s">
        <v>44</v>
      </c>
      <c r="C589" s="43">
        <f>SUM(C592,C595,C598,C601,C604,C607,C610,C613,C628,C631,C634,C637,C640,C643,C652,C655,C658,C661,C667,C670,C673,C676,C685,C688,C694,C697,C700,C703,C709,C712,C715,C718,C721,C724,C727,C730,C739,C748,C754,C757,C616,C619,C622,C625,C646,C649,C664,C679,C682,C691,C706,C733,C742,C745,C751)</f>
        <v>22422770</v>
      </c>
      <c r="D589" s="43">
        <f t="shared" ref="D589:M589" si="1221">SUM(D592,D595,D598,D601,D604,D607,D610,D613,D628,D631,D634,D637,D640,D643,D652,D655,D658,D661,D667,D670,D673,D676,D685,D688,D694,D697,D700,D703,D709,D712,D715,D718,D721,D724,D727,D730,D739,D748,D754,D757,D616,D619,D622,D625,D646,D649,D664,D679,D682,D691,D706,D733,D742,D745,D751)</f>
        <v>15864031</v>
      </c>
      <c r="E589" s="43">
        <f t="shared" si="1221"/>
        <v>12816045</v>
      </c>
      <c r="F589" s="43">
        <f t="shared" si="1221"/>
        <v>3047986</v>
      </c>
      <c r="G589" s="43">
        <f t="shared" si="1221"/>
        <v>4798945</v>
      </c>
      <c r="H589" s="43">
        <f t="shared" si="1221"/>
        <v>8470</v>
      </c>
      <c r="I589" s="43">
        <f t="shared" si="1221"/>
        <v>0</v>
      </c>
      <c r="J589" s="43">
        <f t="shared" si="1221"/>
        <v>1242480</v>
      </c>
      <c r="K589" s="43">
        <f t="shared" si="1221"/>
        <v>130110</v>
      </c>
      <c r="L589" s="43">
        <f t="shared" si="1221"/>
        <v>378734</v>
      </c>
      <c r="M589" s="43">
        <f t="shared" si="1221"/>
        <v>0</v>
      </c>
    </row>
    <row r="590" spans="1:13" s="6" customFormat="1" ht="15.75" customHeight="1" x14ac:dyDescent="0.2">
      <c r="A590" s="42"/>
      <c r="B590" s="106" t="s">
        <v>236</v>
      </c>
      <c r="C590" s="24">
        <f>D590+G590+H590+I590+J590+K590+L590+M590</f>
        <v>416034</v>
      </c>
      <c r="D590" s="24">
        <f>SUM(E590,F590)</f>
        <v>273846</v>
      </c>
      <c r="E590" s="25">
        <f>SUM(E593,E596,E599,E602,E605,E608,E611,E614,E629,E632,E635,E638,E641,E644,E653,E656,E659,E662,E668,E671,E674,E677,E686,E689,E695,E698,E701,E704,E710,E713,E716,E719,E722,E725,E728,E731,E737,E740,E749,E752,E755,E758,E617,E620,E623,E626,E647,E650,E665,E680,E683,E692,E707,E734,E743,E746,E761)</f>
        <v>220670</v>
      </c>
      <c r="F590" s="25">
        <f t="shared" ref="F590:M590" si="1222">SUM(F593,F596,F599,F602,F605,F608,F611,F614,F629,F632,F635,F638,F641,F644,F653,F656,F659,F662,F668,F671,F674,F677,F686,F689,F695,F698,F701,F704,F710,F713,F716,F719,F722,F725,F728,F731,F737,F740,F749,F752,F755,F758,F617,F620,F623,F626,F647,F650,F665,F680,F683,F692,F707,F734,F743,F746,F761)</f>
        <v>53176</v>
      </c>
      <c r="G590" s="25">
        <f t="shared" si="1222"/>
        <v>178884</v>
      </c>
      <c r="H590" s="25">
        <f t="shared" si="1222"/>
        <v>0</v>
      </c>
      <c r="I590" s="25">
        <f t="shared" si="1222"/>
        <v>0</v>
      </c>
      <c r="J590" s="25">
        <f t="shared" si="1222"/>
        <v>-36788</v>
      </c>
      <c r="K590" s="25">
        <f t="shared" si="1222"/>
        <v>0</v>
      </c>
      <c r="L590" s="25">
        <f t="shared" si="1222"/>
        <v>92</v>
      </c>
      <c r="M590" s="25">
        <f t="shared" si="1222"/>
        <v>0</v>
      </c>
    </row>
    <row r="591" spans="1:13" s="6" customFormat="1" ht="15.75" customHeight="1" x14ac:dyDescent="0.2">
      <c r="A591" s="82"/>
      <c r="B591" s="82"/>
      <c r="C591" s="66">
        <f>SUM(C589,C590)</f>
        <v>22838804</v>
      </c>
      <c r="D591" s="66">
        <f t="shared" ref="D591:M591" si="1223">SUM(D589,D590)</f>
        <v>16137877</v>
      </c>
      <c r="E591" s="66">
        <f t="shared" si="1223"/>
        <v>13036715</v>
      </c>
      <c r="F591" s="66">
        <f t="shared" si="1223"/>
        <v>3101162</v>
      </c>
      <c r="G591" s="66">
        <f t="shared" si="1223"/>
        <v>4977829</v>
      </c>
      <c r="H591" s="66">
        <f t="shared" si="1223"/>
        <v>8470</v>
      </c>
      <c r="I591" s="66">
        <f t="shared" si="1223"/>
        <v>0</v>
      </c>
      <c r="J591" s="66">
        <f t="shared" si="1223"/>
        <v>1205692</v>
      </c>
      <c r="K591" s="66">
        <f t="shared" si="1223"/>
        <v>130110</v>
      </c>
      <c r="L591" s="66">
        <f t="shared" si="1223"/>
        <v>378826</v>
      </c>
      <c r="M591" s="66">
        <f t="shared" si="1223"/>
        <v>0</v>
      </c>
    </row>
    <row r="592" spans="1:13" s="47" customFormat="1" ht="26.25" customHeight="1" x14ac:dyDescent="0.2">
      <c r="A592" s="49" t="s">
        <v>45</v>
      </c>
      <c r="B592" s="46" t="s">
        <v>153</v>
      </c>
      <c r="C592" s="45">
        <f>SUM(D592,G592,H592:M592)</f>
        <v>972447</v>
      </c>
      <c r="D592" s="45">
        <f>SUM(E592:F592)</f>
        <v>717034</v>
      </c>
      <c r="E592" s="45">
        <v>579525</v>
      </c>
      <c r="F592" s="45">
        <v>137509</v>
      </c>
      <c r="G592" s="45">
        <v>250213</v>
      </c>
      <c r="H592" s="45"/>
      <c r="I592" s="45"/>
      <c r="J592" s="45">
        <v>5200</v>
      </c>
      <c r="K592" s="46"/>
      <c r="L592" s="46"/>
      <c r="M592" s="46"/>
    </row>
    <row r="593" spans="1:18" s="6" customFormat="1" ht="15.75" customHeight="1" x14ac:dyDescent="0.2">
      <c r="A593" s="42"/>
      <c r="B593" s="42"/>
      <c r="C593" s="24">
        <f>D593+G593+H593+I593+J593+K593+L593+M593</f>
        <v>8269</v>
      </c>
      <c r="D593" s="24">
        <f>SUM(E593,F593)</f>
        <v>8269</v>
      </c>
      <c r="E593" s="25">
        <v>6691</v>
      </c>
      <c r="F593" s="26">
        <v>1578</v>
      </c>
      <c r="G593" s="26">
        <v>-3364</v>
      </c>
      <c r="H593" s="24"/>
      <c r="I593" s="24"/>
      <c r="J593" s="24">
        <v>3364</v>
      </c>
      <c r="K593" s="24"/>
      <c r="L593" s="24"/>
      <c r="M593" s="24"/>
    </row>
    <row r="594" spans="1:18" s="6" customFormat="1" ht="15.75" customHeight="1" x14ac:dyDescent="0.2">
      <c r="A594" s="87"/>
      <c r="B594" s="87"/>
      <c r="C594" s="66">
        <f>SUM(C592:C593)</f>
        <v>980716</v>
      </c>
      <c r="D594" s="66">
        <f t="shared" ref="D594" si="1224">SUM(D592:D593)</f>
        <v>725303</v>
      </c>
      <c r="E594" s="66">
        <f t="shared" ref="E594" si="1225">SUM(E592:E593)</f>
        <v>586216</v>
      </c>
      <c r="F594" s="66">
        <f t="shared" ref="F594" si="1226">SUM(F592:F593)</f>
        <v>139087</v>
      </c>
      <c r="G594" s="66">
        <f t="shared" ref="G594" si="1227">SUM(G592:G593)</f>
        <v>246849</v>
      </c>
      <c r="H594" s="66">
        <f t="shared" ref="H594" si="1228">SUM(H592:H593)</f>
        <v>0</v>
      </c>
      <c r="I594" s="66">
        <f t="shared" ref="I594" si="1229">SUM(I592:I593)</f>
        <v>0</v>
      </c>
      <c r="J594" s="66">
        <f t="shared" ref="J594" si="1230">SUM(J592:J593)</f>
        <v>8564</v>
      </c>
      <c r="K594" s="66">
        <f t="shared" ref="K594" si="1231">SUM(K592:K593)</f>
        <v>0</v>
      </c>
      <c r="L594" s="66">
        <f t="shared" ref="L594" si="1232">SUM(L592:L593)</f>
        <v>0</v>
      </c>
      <c r="M594" s="66">
        <f t="shared" ref="M594" si="1233">SUM(M592:M593)</f>
        <v>0</v>
      </c>
    </row>
    <row r="595" spans="1:18" s="47" customFormat="1" ht="24" customHeight="1" x14ac:dyDescent="0.2">
      <c r="A595" s="49" t="s">
        <v>45</v>
      </c>
      <c r="B595" s="46" t="s">
        <v>46</v>
      </c>
      <c r="C595" s="45">
        <f t="shared" ref="C595:C748" si="1234">SUM(D595,G595,H595:M595)</f>
        <v>913813</v>
      </c>
      <c r="D595" s="45">
        <f>SUM(E595:F595)</f>
        <v>641285</v>
      </c>
      <c r="E595" s="45">
        <v>515285</v>
      </c>
      <c r="F595" s="45">
        <v>126000</v>
      </c>
      <c r="G595" s="45">
        <v>268544</v>
      </c>
      <c r="H595" s="45"/>
      <c r="I595" s="45"/>
      <c r="J595" s="45">
        <v>3984</v>
      </c>
      <c r="K595" s="46"/>
      <c r="L595" s="46"/>
      <c r="M595" s="46"/>
    </row>
    <row r="596" spans="1:18" s="6" customFormat="1" ht="15.75" customHeight="1" x14ac:dyDescent="0.2">
      <c r="A596" s="42"/>
      <c r="B596" s="42"/>
      <c r="C596" s="24">
        <f>D596+G596+H596+I596+J596+K596+L596+M596</f>
        <v>-1262</v>
      </c>
      <c r="D596" s="24">
        <f>SUM(E596,F596)</f>
        <v>8183</v>
      </c>
      <c r="E596" s="25">
        <v>6621</v>
      </c>
      <c r="F596" s="26">
        <v>1562</v>
      </c>
      <c r="G596" s="26">
        <v>-16476</v>
      </c>
      <c r="H596" s="24"/>
      <c r="I596" s="24"/>
      <c r="J596" s="24">
        <v>7031</v>
      </c>
      <c r="K596" s="24"/>
      <c r="L596" s="24"/>
      <c r="M596" s="24"/>
      <c r="N596" s="6" t="s">
        <v>335</v>
      </c>
    </row>
    <row r="597" spans="1:18" s="6" customFormat="1" ht="15.75" customHeight="1" x14ac:dyDescent="0.2">
      <c r="A597" s="87"/>
      <c r="B597" s="87"/>
      <c r="C597" s="66">
        <f>SUM(C595:C596)</f>
        <v>912551</v>
      </c>
      <c r="D597" s="66">
        <f t="shared" ref="D597" si="1235">SUM(D595:D596)</f>
        <v>649468</v>
      </c>
      <c r="E597" s="66">
        <f t="shared" ref="E597" si="1236">SUM(E595:E596)</f>
        <v>521906</v>
      </c>
      <c r="F597" s="66">
        <f t="shared" ref="F597" si="1237">SUM(F595:F596)</f>
        <v>127562</v>
      </c>
      <c r="G597" s="66">
        <f t="shared" ref="G597" si="1238">SUM(G595:G596)</f>
        <v>252068</v>
      </c>
      <c r="H597" s="66">
        <f t="shared" ref="H597" si="1239">SUM(H595:H596)</f>
        <v>0</v>
      </c>
      <c r="I597" s="66">
        <f t="shared" ref="I597" si="1240">SUM(I595:I596)</f>
        <v>0</v>
      </c>
      <c r="J597" s="66">
        <f t="shared" ref="J597" si="1241">SUM(J595:J596)</f>
        <v>11015</v>
      </c>
      <c r="K597" s="66">
        <f t="shared" ref="K597" si="1242">SUM(K595:K596)</f>
        <v>0</v>
      </c>
      <c r="L597" s="66">
        <f t="shared" ref="L597" si="1243">SUM(L595:L596)</f>
        <v>0</v>
      </c>
      <c r="M597" s="66">
        <f t="shared" ref="M597" si="1244">SUM(M595:M596)</f>
        <v>0</v>
      </c>
    </row>
    <row r="598" spans="1:18" s="47" customFormat="1" ht="25.5" customHeight="1" x14ac:dyDescent="0.2">
      <c r="A598" s="49" t="s">
        <v>45</v>
      </c>
      <c r="B598" s="46" t="s">
        <v>47</v>
      </c>
      <c r="C598" s="45">
        <f t="shared" si="1234"/>
        <v>767728</v>
      </c>
      <c r="D598" s="45">
        <f>SUM(E598:F598)</f>
        <v>610530</v>
      </c>
      <c r="E598" s="45">
        <v>493430</v>
      </c>
      <c r="F598" s="45">
        <v>117100</v>
      </c>
      <c r="G598" s="45">
        <v>151048</v>
      </c>
      <c r="H598" s="45"/>
      <c r="I598" s="45"/>
      <c r="J598" s="45">
        <v>6150</v>
      </c>
      <c r="K598" s="46"/>
      <c r="L598" s="46"/>
      <c r="M598" s="46"/>
    </row>
    <row r="599" spans="1:18" s="6" customFormat="1" ht="15.75" customHeight="1" x14ac:dyDescent="0.2">
      <c r="A599" s="42"/>
      <c r="B599" s="42"/>
      <c r="C599" s="24">
        <f>D599+G599+H599+I599+J599+K599+L599+M599</f>
        <v>26011</v>
      </c>
      <c r="D599" s="24">
        <f>SUM(E599,F599)</f>
        <v>9043</v>
      </c>
      <c r="E599" s="25">
        <v>7317</v>
      </c>
      <c r="F599" s="26">
        <v>1726</v>
      </c>
      <c r="G599" s="26">
        <v>16968</v>
      </c>
      <c r="H599" s="24"/>
      <c r="I599" s="24"/>
      <c r="J599" s="24"/>
      <c r="K599" s="24"/>
      <c r="L599" s="24"/>
      <c r="M599" s="24"/>
    </row>
    <row r="600" spans="1:18" s="6" customFormat="1" ht="15.75" customHeight="1" x14ac:dyDescent="0.2">
      <c r="A600" s="87"/>
      <c r="B600" s="87"/>
      <c r="C600" s="66">
        <f>SUM(C598:C599)</f>
        <v>793739</v>
      </c>
      <c r="D600" s="66">
        <f t="shared" ref="D600" si="1245">SUM(D598:D599)</f>
        <v>619573</v>
      </c>
      <c r="E600" s="66">
        <f t="shared" ref="E600" si="1246">SUM(E598:E599)</f>
        <v>500747</v>
      </c>
      <c r="F600" s="66">
        <f t="shared" ref="F600" si="1247">SUM(F598:F599)</f>
        <v>118826</v>
      </c>
      <c r="G600" s="66">
        <f t="shared" ref="G600" si="1248">SUM(G598:G599)</f>
        <v>168016</v>
      </c>
      <c r="H600" s="66">
        <f t="shared" ref="H600" si="1249">SUM(H598:H599)</f>
        <v>0</v>
      </c>
      <c r="I600" s="66">
        <f t="shared" ref="I600" si="1250">SUM(I598:I599)</f>
        <v>0</v>
      </c>
      <c r="J600" s="66">
        <f t="shared" ref="J600" si="1251">SUM(J598:J599)</f>
        <v>6150</v>
      </c>
      <c r="K600" s="66">
        <f t="shared" ref="K600" si="1252">SUM(K598:K599)</f>
        <v>0</v>
      </c>
      <c r="L600" s="66">
        <f t="shared" ref="L600" si="1253">SUM(L598:L599)</f>
        <v>0</v>
      </c>
      <c r="M600" s="66">
        <f t="shared" ref="M600" si="1254">SUM(M598:M599)</f>
        <v>0</v>
      </c>
    </row>
    <row r="601" spans="1:18" s="47" customFormat="1" ht="24" customHeight="1" x14ac:dyDescent="0.2">
      <c r="A601" s="49" t="s">
        <v>45</v>
      </c>
      <c r="B601" s="46" t="s">
        <v>48</v>
      </c>
      <c r="C601" s="45">
        <f t="shared" si="1234"/>
        <v>388907</v>
      </c>
      <c r="D601" s="45">
        <f t="shared" ref="D601:D748" si="1255">SUM(E601:F601)</f>
        <v>293875</v>
      </c>
      <c r="E601" s="45">
        <v>237434</v>
      </c>
      <c r="F601" s="45">
        <v>56441</v>
      </c>
      <c r="G601" s="45">
        <v>95031</v>
      </c>
      <c r="H601" s="45"/>
      <c r="I601" s="45"/>
      <c r="J601" s="45"/>
      <c r="K601" s="46"/>
      <c r="L601" s="46">
        <v>1</v>
      </c>
      <c r="M601" s="46"/>
    </row>
    <row r="602" spans="1:18" s="6" customFormat="1" ht="15.75" customHeight="1" x14ac:dyDescent="0.2">
      <c r="A602" s="42"/>
      <c r="B602" s="42"/>
      <c r="C602" s="24">
        <f>D602+G602+H602+I602+J602+K602+L602+M602</f>
        <v>3286</v>
      </c>
      <c r="D602" s="24">
        <f>SUM(E602,F602)</f>
        <v>3286</v>
      </c>
      <c r="E602" s="25">
        <v>2659</v>
      </c>
      <c r="F602" s="26">
        <v>627</v>
      </c>
      <c r="G602" s="26">
        <v>-800</v>
      </c>
      <c r="H602" s="24"/>
      <c r="I602" s="24"/>
      <c r="J602" s="24">
        <v>800</v>
      </c>
      <c r="K602" s="24"/>
      <c r="L602" s="24"/>
      <c r="M602" s="24"/>
    </row>
    <row r="603" spans="1:18" s="6" customFormat="1" ht="15.75" customHeight="1" x14ac:dyDescent="0.2">
      <c r="A603" s="87"/>
      <c r="B603" s="87"/>
      <c r="C603" s="66">
        <f>SUM(C601:C602)</f>
        <v>392193</v>
      </c>
      <c r="D603" s="66">
        <f t="shared" ref="D603" si="1256">SUM(D601:D602)</f>
        <v>297161</v>
      </c>
      <c r="E603" s="66">
        <f t="shared" ref="E603" si="1257">SUM(E601:E602)</f>
        <v>240093</v>
      </c>
      <c r="F603" s="66">
        <f t="shared" ref="F603" si="1258">SUM(F601:F602)</f>
        <v>57068</v>
      </c>
      <c r="G603" s="66">
        <f t="shared" ref="G603" si="1259">SUM(G601:G602)</f>
        <v>94231</v>
      </c>
      <c r="H603" s="66">
        <f t="shared" ref="H603" si="1260">SUM(H601:H602)</f>
        <v>0</v>
      </c>
      <c r="I603" s="66">
        <f t="shared" ref="I603" si="1261">SUM(I601:I602)</f>
        <v>0</v>
      </c>
      <c r="J603" s="66">
        <f t="shared" ref="J603" si="1262">SUM(J601:J602)</f>
        <v>800</v>
      </c>
      <c r="K603" s="66">
        <f t="shared" ref="K603" si="1263">SUM(K601:K602)</f>
        <v>0</v>
      </c>
      <c r="L603" s="66">
        <f t="shared" ref="L603" si="1264">SUM(L601:L602)</f>
        <v>1</v>
      </c>
      <c r="M603" s="66">
        <f t="shared" ref="M603" si="1265">SUM(M601:M602)</f>
        <v>0</v>
      </c>
    </row>
    <row r="604" spans="1:18" s="47" customFormat="1" ht="33.75" customHeight="1" x14ac:dyDescent="0.2">
      <c r="A604" s="49" t="s">
        <v>45</v>
      </c>
      <c r="B604" s="46" t="s">
        <v>49</v>
      </c>
      <c r="C604" s="45">
        <f t="shared" si="1234"/>
        <v>431527</v>
      </c>
      <c r="D604" s="45">
        <f t="shared" si="1255"/>
        <v>347668</v>
      </c>
      <c r="E604" s="45">
        <v>279155</v>
      </c>
      <c r="F604" s="45">
        <v>68513</v>
      </c>
      <c r="G604" s="45">
        <v>78659</v>
      </c>
      <c r="H604" s="45"/>
      <c r="I604" s="45"/>
      <c r="J604" s="45">
        <v>5200</v>
      </c>
      <c r="K604" s="46"/>
      <c r="L604" s="46"/>
      <c r="M604" s="46"/>
    </row>
    <row r="605" spans="1:18" s="6" customFormat="1" ht="15.75" customHeight="1" x14ac:dyDescent="0.2">
      <c r="A605" s="42"/>
      <c r="B605" s="42"/>
      <c r="C605" s="24">
        <f>D605+G605+H605+I605+J605+K605+L605+M605</f>
        <v>4241</v>
      </c>
      <c r="D605" s="24">
        <f>SUM(E605,F605)</f>
        <v>5021</v>
      </c>
      <c r="E605" s="25">
        <v>3432</v>
      </c>
      <c r="F605" s="26">
        <v>1589</v>
      </c>
      <c r="G605" s="26">
        <v>-780</v>
      </c>
      <c r="H605" s="24"/>
      <c r="I605" s="24"/>
      <c r="J605" s="24"/>
      <c r="K605" s="24"/>
      <c r="L605" s="24"/>
      <c r="M605" s="24"/>
    </row>
    <row r="606" spans="1:18" s="6" customFormat="1" ht="15.75" customHeight="1" x14ac:dyDescent="0.2">
      <c r="A606" s="87"/>
      <c r="B606" s="87"/>
      <c r="C606" s="66">
        <f>SUM(C604:C605)</f>
        <v>435768</v>
      </c>
      <c r="D606" s="66">
        <f t="shared" ref="D606" si="1266">SUM(D604:D605)</f>
        <v>352689</v>
      </c>
      <c r="E606" s="66">
        <f t="shared" ref="E606" si="1267">SUM(E604:E605)</f>
        <v>282587</v>
      </c>
      <c r="F606" s="66">
        <f t="shared" ref="F606" si="1268">SUM(F604:F605)</f>
        <v>70102</v>
      </c>
      <c r="G606" s="66">
        <f t="shared" ref="G606" si="1269">SUM(G604:G605)</f>
        <v>77879</v>
      </c>
      <c r="H606" s="66">
        <f t="shared" ref="H606" si="1270">SUM(H604:H605)</f>
        <v>0</v>
      </c>
      <c r="I606" s="66">
        <f t="shared" ref="I606" si="1271">SUM(I604:I605)</f>
        <v>0</v>
      </c>
      <c r="J606" s="66">
        <f t="shared" ref="J606" si="1272">SUM(J604:J605)</f>
        <v>5200</v>
      </c>
      <c r="K606" s="66">
        <f t="shared" ref="K606" si="1273">SUM(K604:K605)</f>
        <v>0</v>
      </c>
      <c r="L606" s="66">
        <f t="shared" ref="L606" si="1274">SUM(L604:L605)</f>
        <v>0</v>
      </c>
      <c r="M606" s="66">
        <f t="shared" ref="M606" si="1275">SUM(M604:M605)</f>
        <v>0</v>
      </c>
    </row>
    <row r="607" spans="1:18" s="47" customFormat="1" ht="24" customHeight="1" x14ac:dyDescent="0.2">
      <c r="A607" s="49" t="s">
        <v>45</v>
      </c>
      <c r="B607" s="46" t="s">
        <v>50</v>
      </c>
      <c r="C607" s="45">
        <f t="shared" si="1234"/>
        <v>289338</v>
      </c>
      <c r="D607" s="45">
        <f t="shared" si="1255"/>
        <v>228308</v>
      </c>
      <c r="E607" s="45">
        <v>184326</v>
      </c>
      <c r="F607" s="45">
        <v>43982</v>
      </c>
      <c r="G607" s="45">
        <v>57530</v>
      </c>
      <c r="H607" s="45"/>
      <c r="I607" s="45"/>
      <c r="J607" s="45">
        <v>3500</v>
      </c>
      <c r="K607" s="46"/>
      <c r="L607" s="46"/>
      <c r="M607" s="46"/>
      <c r="R607" s="48"/>
    </row>
    <row r="608" spans="1:18" s="6" customFormat="1" ht="15.75" customHeight="1" x14ac:dyDescent="0.2">
      <c r="A608" s="42"/>
      <c r="B608" s="42"/>
      <c r="C608" s="24">
        <f>D608+G608+H608+I608+J608+K608+L608+M608</f>
        <v>2356</v>
      </c>
      <c r="D608" s="24">
        <f>SUM(E608,F608)</f>
        <v>2356</v>
      </c>
      <c r="E608" s="25">
        <v>1906</v>
      </c>
      <c r="F608" s="26">
        <v>450</v>
      </c>
      <c r="G608" s="26"/>
      <c r="H608" s="24"/>
      <c r="I608" s="24"/>
      <c r="J608" s="24"/>
      <c r="K608" s="24"/>
      <c r="L608" s="24"/>
      <c r="M608" s="24"/>
    </row>
    <row r="609" spans="1:13" s="6" customFormat="1" ht="15.75" customHeight="1" x14ac:dyDescent="0.2">
      <c r="A609" s="87"/>
      <c r="B609" s="87"/>
      <c r="C609" s="66">
        <f>SUM(C607:C608)</f>
        <v>291694</v>
      </c>
      <c r="D609" s="66">
        <f t="shared" ref="D609" si="1276">SUM(D607:D608)</f>
        <v>230664</v>
      </c>
      <c r="E609" s="66">
        <f t="shared" ref="E609" si="1277">SUM(E607:E608)</f>
        <v>186232</v>
      </c>
      <c r="F609" s="66">
        <f t="shared" ref="F609" si="1278">SUM(F607:F608)</f>
        <v>44432</v>
      </c>
      <c r="G609" s="66">
        <f t="shared" ref="G609" si="1279">SUM(G607:G608)</f>
        <v>57530</v>
      </c>
      <c r="H609" s="66">
        <f t="shared" ref="H609" si="1280">SUM(H607:H608)</f>
        <v>0</v>
      </c>
      <c r="I609" s="66">
        <f t="shared" ref="I609" si="1281">SUM(I607:I608)</f>
        <v>0</v>
      </c>
      <c r="J609" s="66">
        <f t="shared" ref="J609" si="1282">SUM(J607:J608)</f>
        <v>3500</v>
      </c>
      <c r="K609" s="66">
        <f t="shared" ref="K609" si="1283">SUM(K607:K608)</f>
        <v>0</v>
      </c>
      <c r="L609" s="66">
        <f t="shared" ref="L609" si="1284">SUM(L607:L608)</f>
        <v>0</v>
      </c>
      <c r="M609" s="66">
        <f t="shared" ref="M609" si="1285">SUM(M607:M608)</f>
        <v>0</v>
      </c>
    </row>
    <row r="610" spans="1:13" s="47" customFormat="1" ht="26.25" customHeight="1" x14ac:dyDescent="0.2">
      <c r="A610" s="49" t="s">
        <v>45</v>
      </c>
      <c r="B610" s="46" t="s">
        <v>167</v>
      </c>
      <c r="C610" s="45">
        <f>SUM(D610,G610,H610:M610)</f>
        <v>269984</v>
      </c>
      <c r="D610" s="45">
        <f>SUM(E610:F610)</f>
        <v>183800</v>
      </c>
      <c r="E610" s="45">
        <v>148232</v>
      </c>
      <c r="F610" s="45">
        <v>35568</v>
      </c>
      <c r="G610" s="45">
        <v>84334</v>
      </c>
      <c r="H610" s="45"/>
      <c r="I610" s="45"/>
      <c r="J610" s="45">
        <v>1850</v>
      </c>
      <c r="K610" s="45"/>
      <c r="L610" s="46"/>
      <c r="M610" s="46"/>
    </row>
    <row r="611" spans="1:13" s="6" customFormat="1" ht="15.75" customHeight="1" x14ac:dyDescent="0.2">
      <c r="A611" s="42"/>
      <c r="B611" s="42"/>
      <c r="C611" s="24">
        <f>D611+G611+H611+I611+J611+K611+L611+M611</f>
        <v>3672</v>
      </c>
      <c r="D611" s="24">
        <f>SUM(E611,F611)</f>
        <v>3672</v>
      </c>
      <c r="E611" s="25">
        <v>2970</v>
      </c>
      <c r="F611" s="26">
        <v>702</v>
      </c>
      <c r="G611" s="26"/>
      <c r="H611" s="24"/>
      <c r="I611" s="24"/>
      <c r="J611" s="24"/>
      <c r="K611" s="24"/>
      <c r="L611" s="24"/>
      <c r="M611" s="24"/>
    </row>
    <row r="612" spans="1:13" s="6" customFormat="1" ht="15.75" customHeight="1" x14ac:dyDescent="0.2">
      <c r="A612" s="87"/>
      <c r="B612" s="87"/>
      <c r="C612" s="66">
        <f>SUM(C610:C611)</f>
        <v>273656</v>
      </c>
      <c r="D612" s="66">
        <f t="shared" ref="D612" si="1286">SUM(D610:D611)</f>
        <v>187472</v>
      </c>
      <c r="E612" s="66">
        <f t="shared" ref="E612" si="1287">SUM(E610:E611)</f>
        <v>151202</v>
      </c>
      <c r="F612" s="66">
        <f t="shared" ref="F612" si="1288">SUM(F610:F611)</f>
        <v>36270</v>
      </c>
      <c r="G612" s="66">
        <f t="shared" ref="G612" si="1289">SUM(G610:G611)</f>
        <v>84334</v>
      </c>
      <c r="H612" s="66">
        <f t="shared" ref="H612" si="1290">SUM(H610:H611)</f>
        <v>0</v>
      </c>
      <c r="I612" s="66">
        <f t="shared" ref="I612" si="1291">SUM(I610:I611)</f>
        <v>0</v>
      </c>
      <c r="J612" s="66">
        <f t="shared" ref="J612" si="1292">SUM(J610:J611)</f>
        <v>1850</v>
      </c>
      <c r="K612" s="66">
        <f t="shared" ref="K612" si="1293">SUM(K610:K611)</f>
        <v>0</v>
      </c>
      <c r="L612" s="66">
        <f t="shared" ref="L612" si="1294">SUM(L610:L611)</f>
        <v>0</v>
      </c>
      <c r="M612" s="66">
        <f t="shared" ref="M612" si="1295">SUM(M610:M611)</f>
        <v>0</v>
      </c>
    </row>
    <row r="613" spans="1:13" s="47" customFormat="1" ht="24.75" customHeight="1" x14ac:dyDescent="0.2">
      <c r="A613" s="49" t="s">
        <v>45</v>
      </c>
      <c r="B613" s="46" t="s">
        <v>139</v>
      </c>
      <c r="C613" s="45">
        <f>SUM(D613,G613,H613:M613)</f>
        <v>471049</v>
      </c>
      <c r="D613" s="45">
        <f>SUM(E613:F613)</f>
        <v>408356</v>
      </c>
      <c r="E613" s="45">
        <v>330064</v>
      </c>
      <c r="F613" s="45">
        <v>78292</v>
      </c>
      <c r="G613" s="45">
        <v>62185</v>
      </c>
      <c r="H613" s="45"/>
      <c r="I613" s="45"/>
      <c r="J613" s="45">
        <v>500</v>
      </c>
      <c r="K613" s="46"/>
      <c r="L613" s="45">
        <v>8</v>
      </c>
      <c r="M613" s="46"/>
    </row>
    <row r="614" spans="1:13" s="6" customFormat="1" ht="15.75" customHeight="1" x14ac:dyDescent="0.2">
      <c r="A614" s="42"/>
      <c r="B614" s="42"/>
      <c r="C614" s="24">
        <f>D614+G614+H614+I614+J614+K614+L614+M614</f>
        <v>87953</v>
      </c>
      <c r="D614" s="24">
        <f>SUM(E614,F614)</f>
        <v>5755</v>
      </c>
      <c r="E614" s="25">
        <v>4684</v>
      </c>
      <c r="F614" s="26">
        <v>1071</v>
      </c>
      <c r="G614" s="26">
        <v>82166</v>
      </c>
      <c r="H614" s="24"/>
      <c r="I614" s="24"/>
      <c r="J614" s="24">
        <v>32</v>
      </c>
      <c r="K614" s="24"/>
      <c r="L614" s="24"/>
      <c r="M614" s="24"/>
    </row>
    <row r="615" spans="1:13" s="6" customFormat="1" ht="15.75" customHeight="1" x14ac:dyDescent="0.2">
      <c r="A615" s="87"/>
      <c r="B615" s="87"/>
      <c r="C615" s="66">
        <f>SUM(C613:C614)</f>
        <v>559002</v>
      </c>
      <c r="D615" s="66">
        <f t="shared" ref="D615" si="1296">SUM(D613:D614)</f>
        <v>414111</v>
      </c>
      <c r="E615" s="66">
        <f t="shared" ref="E615" si="1297">SUM(E613:E614)</f>
        <v>334748</v>
      </c>
      <c r="F615" s="66">
        <f t="shared" ref="F615" si="1298">SUM(F613:F614)</f>
        <v>79363</v>
      </c>
      <c r="G615" s="66">
        <f t="shared" ref="G615" si="1299">SUM(G613:G614)</f>
        <v>144351</v>
      </c>
      <c r="H615" s="66">
        <f t="shared" ref="H615" si="1300">SUM(H613:H614)</f>
        <v>0</v>
      </c>
      <c r="I615" s="66">
        <f t="shared" ref="I615" si="1301">SUM(I613:I614)</f>
        <v>0</v>
      </c>
      <c r="J615" s="66">
        <f t="shared" ref="J615" si="1302">SUM(J613:J614)</f>
        <v>532</v>
      </c>
      <c r="K615" s="66">
        <f t="shared" ref="K615" si="1303">SUM(K613:K614)</f>
        <v>0</v>
      </c>
      <c r="L615" s="66">
        <f t="shared" ref="L615" si="1304">SUM(L613:L614)</f>
        <v>8</v>
      </c>
      <c r="M615" s="66">
        <f t="shared" ref="M615" si="1305">SUM(M613:M614)</f>
        <v>0</v>
      </c>
    </row>
    <row r="616" spans="1:13" s="47" customFormat="1" ht="24.75" customHeight="1" x14ac:dyDescent="0.2">
      <c r="A616" s="49" t="s">
        <v>45</v>
      </c>
      <c r="B616" s="46" t="s">
        <v>222</v>
      </c>
      <c r="C616" s="45">
        <f>SUM(D616,G616,H616:M616)</f>
        <v>338389</v>
      </c>
      <c r="D616" s="45">
        <f>SUM(E616:F616)</f>
        <v>262649</v>
      </c>
      <c r="E616" s="45">
        <v>212516</v>
      </c>
      <c r="F616" s="45">
        <v>50133</v>
      </c>
      <c r="G616" s="45">
        <v>70210</v>
      </c>
      <c r="H616" s="45"/>
      <c r="I616" s="45"/>
      <c r="J616" s="45">
        <v>5530</v>
      </c>
      <c r="K616" s="46"/>
      <c r="L616" s="46"/>
      <c r="M616" s="46"/>
    </row>
    <row r="617" spans="1:13" s="6" customFormat="1" ht="15.75" customHeight="1" x14ac:dyDescent="0.2">
      <c r="A617" s="42"/>
      <c r="B617" s="42"/>
      <c r="C617" s="24">
        <f>D617+G617+H617+I617+J617+K617+L617+M617</f>
        <v>-262649</v>
      </c>
      <c r="D617" s="24">
        <f>SUM(E617,F617)</f>
        <v>-262649</v>
      </c>
      <c r="E617" s="25">
        <v>-212516</v>
      </c>
      <c r="F617" s="26">
        <v>-50133</v>
      </c>
      <c r="G617" s="26"/>
      <c r="H617" s="24"/>
      <c r="I617" s="24"/>
      <c r="J617" s="24"/>
      <c r="K617" s="24"/>
      <c r="L617" s="24"/>
      <c r="M617" s="24"/>
    </row>
    <row r="618" spans="1:13" s="6" customFormat="1" ht="15.75" customHeight="1" x14ac:dyDescent="0.2">
      <c r="A618" s="87"/>
      <c r="B618" s="87"/>
      <c r="C618" s="66">
        <f>SUM(C616:C617)</f>
        <v>75740</v>
      </c>
      <c r="D618" s="66">
        <f t="shared" ref="D618:M618" si="1306">SUM(D616:D617)</f>
        <v>0</v>
      </c>
      <c r="E618" s="66">
        <f t="shared" si="1306"/>
        <v>0</v>
      </c>
      <c r="F618" s="66">
        <f t="shared" si="1306"/>
        <v>0</v>
      </c>
      <c r="G618" s="66">
        <f t="shared" si="1306"/>
        <v>70210</v>
      </c>
      <c r="H618" s="66">
        <f t="shared" si="1306"/>
        <v>0</v>
      </c>
      <c r="I618" s="66">
        <f t="shared" si="1306"/>
        <v>0</v>
      </c>
      <c r="J618" s="66">
        <f t="shared" si="1306"/>
        <v>5530</v>
      </c>
      <c r="K618" s="66">
        <f t="shared" si="1306"/>
        <v>0</v>
      </c>
      <c r="L618" s="66">
        <f t="shared" si="1306"/>
        <v>0</v>
      </c>
      <c r="M618" s="66">
        <f t="shared" si="1306"/>
        <v>0</v>
      </c>
    </row>
    <row r="619" spans="1:13" s="47" customFormat="1" ht="24.75" customHeight="1" x14ac:dyDescent="0.2">
      <c r="A619" s="49" t="s">
        <v>45</v>
      </c>
      <c r="B619" s="46" t="s">
        <v>223</v>
      </c>
      <c r="C619" s="45">
        <f>SUM(D619,G619,H619:M619)</f>
        <v>232855</v>
      </c>
      <c r="D619" s="45">
        <f>SUM(E619:F619)</f>
        <v>174342</v>
      </c>
      <c r="E619" s="45">
        <v>141065</v>
      </c>
      <c r="F619" s="45">
        <v>33277</v>
      </c>
      <c r="G619" s="45">
        <v>56013</v>
      </c>
      <c r="H619" s="45"/>
      <c r="I619" s="45"/>
      <c r="J619" s="45">
        <v>2500</v>
      </c>
      <c r="K619" s="46"/>
      <c r="L619" s="46"/>
      <c r="M619" s="46"/>
    </row>
    <row r="620" spans="1:13" s="6" customFormat="1" ht="15.75" customHeight="1" x14ac:dyDescent="0.2">
      <c r="A620" s="42"/>
      <c r="B620" s="42"/>
      <c r="C620" s="24">
        <f>D620+G620+H620+I620+J620+K620+L620+M620</f>
        <v>-601</v>
      </c>
      <c r="D620" s="24">
        <f>SUM(E620,F620)</f>
        <v>2377</v>
      </c>
      <c r="E620" s="25">
        <v>1923</v>
      </c>
      <c r="F620" s="26">
        <v>454</v>
      </c>
      <c r="G620" s="26">
        <v>-478</v>
      </c>
      <c r="H620" s="24"/>
      <c r="I620" s="24"/>
      <c r="J620" s="24">
        <v>-2500</v>
      </c>
      <c r="K620" s="24"/>
      <c r="L620" s="24"/>
      <c r="M620" s="24"/>
    </row>
    <row r="621" spans="1:13" s="6" customFormat="1" ht="15.75" customHeight="1" x14ac:dyDescent="0.2">
      <c r="A621" s="87"/>
      <c r="B621" s="87"/>
      <c r="C621" s="66">
        <f>SUM(C619:C620)</f>
        <v>232254</v>
      </c>
      <c r="D621" s="66">
        <f t="shared" ref="D621:M621" si="1307">SUM(D619:D620)</f>
        <v>176719</v>
      </c>
      <c r="E621" s="66">
        <f t="shared" si="1307"/>
        <v>142988</v>
      </c>
      <c r="F621" s="66">
        <f t="shared" si="1307"/>
        <v>33731</v>
      </c>
      <c r="G621" s="66">
        <f t="shared" si="1307"/>
        <v>55535</v>
      </c>
      <c r="H621" s="66">
        <f t="shared" si="1307"/>
        <v>0</v>
      </c>
      <c r="I621" s="66">
        <f t="shared" si="1307"/>
        <v>0</v>
      </c>
      <c r="J621" s="66">
        <f t="shared" si="1307"/>
        <v>0</v>
      </c>
      <c r="K621" s="66">
        <f t="shared" si="1307"/>
        <v>0</v>
      </c>
      <c r="L621" s="66">
        <f t="shared" si="1307"/>
        <v>0</v>
      </c>
      <c r="M621" s="66">
        <f t="shared" si="1307"/>
        <v>0</v>
      </c>
    </row>
    <row r="622" spans="1:13" s="47" customFormat="1" ht="24.75" customHeight="1" x14ac:dyDescent="0.2">
      <c r="A622" s="49" t="s">
        <v>45</v>
      </c>
      <c r="B622" s="46" t="s">
        <v>224</v>
      </c>
      <c r="C622" s="45">
        <f>SUM(D622,G622,H622:M622)</f>
        <v>305739</v>
      </c>
      <c r="D622" s="45">
        <f>SUM(E622:F622)</f>
        <v>244708</v>
      </c>
      <c r="E622" s="45">
        <v>198000</v>
      </c>
      <c r="F622" s="45">
        <v>46708</v>
      </c>
      <c r="G622" s="45">
        <v>50621</v>
      </c>
      <c r="H622" s="45"/>
      <c r="I622" s="45"/>
      <c r="J622" s="45">
        <v>10410</v>
      </c>
      <c r="K622" s="46"/>
      <c r="L622" s="46"/>
      <c r="M622" s="46"/>
    </row>
    <row r="623" spans="1:13" s="6" customFormat="1" ht="15.75" customHeight="1" x14ac:dyDescent="0.2">
      <c r="A623" s="42"/>
      <c r="B623" s="42"/>
      <c r="C623" s="24">
        <f>D623+G623+H623+I623+J623+K623+L623+M623</f>
        <v>8294</v>
      </c>
      <c r="D623" s="24">
        <f>SUM(E623,F623)</f>
        <v>3253</v>
      </c>
      <c r="E623" s="25">
        <v>2632</v>
      </c>
      <c r="F623" s="26">
        <v>621</v>
      </c>
      <c r="G623" s="26">
        <v>5041</v>
      </c>
      <c r="H623" s="24"/>
      <c r="I623" s="24"/>
      <c r="J623" s="24"/>
      <c r="K623" s="24"/>
      <c r="L623" s="24"/>
      <c r="M623" s="24"/>
    </row>
    <row r="624" spans="1:13" s="6" customFormat="1" ht="15.75" customHeight="1" x14ac:dyDescent="0.2">
      <c r="A624" s="87"/>
      <c r="B624" s="87"/>
      <c r="C624" s="66">
        <f>SUM(C622:C623)</f>
        <v>314033</v>
      </c>
      <c r="D624" s="66">
        <f t="shared" ref="D624:M624" si="1308">SUM(D622:D623)</f>
        <v>247961</v>
      </c>
      <c r="E624" s="66">
        <f t="shared" si="1308"/>
        <v>200632</v>
      </c>
      <c r="F624" s="66">
        <f t="shared" si="1308"/>
        <v>47329</v>
      </c>
      <c r="G624" s="66">
        <f t="shared" si="1308"/>
        <v>55662</v>
      </c>
      <c r="H624" s="66">
        <f t="shared" si="1308"/>
        <v>0</v>
      </c>
      <c r="I624" s="66">
        <f t="shared" si="1308"/>
        <v>0</v>
      </c>
      <c r="J624" s="66">
        <f t="shared" si="1308"/>
        <v>10410</v>
      </c>
      <c r="K624" s="66">
        <f t="shared" si="1308"/>
        <v>0</v>
      </c>
      <c r="L624" s="66">
        <f t="shared" si="1308"/>
        <v>0</v>
      </c>
      <c r="M624" s="66">
        <f t="shared" si="1308"/>
        <v>0</v>
      </c>
    </row>
    <row r="625" spans="1:13" s="47" customFormat="1" ht="24.75" customHeight="1" x14ac:dyDescent="0.2">
      <c r="A625" s="49" t="s">
        <v>45</v>
      </c>
      <c r="B625" s="46" t="s">
        <v>225</v>
      </c>
      <c r="C625" s="45">
        <f>SUM(D625,G625,H625:M625)</f>
        <v>408197</v>
      </c>
      <c r="D625" s="45">
        <f>SUM(E625:F625)</f>
        <v>322686</v>
      </c>
      <c r="E625" s="45">
        <v>261094</v>
      </c>
      <c r="F625" s="45">
        <v>61592</v>
      </c>
      <c r="G625" s="45">
        <v>73813</v>
      </c>
      <c r="H625" s="45"/>
      <c r="I625" s="45"/>
      <c r="J625" s="45">
        <v>11698</v>
      </c>
      <c r="K625" s="46"/>
      <c r="L625" s="46"/>
      <c r="M625" s="46"/>
    </row>
    <row r="626" spans="1:13" s="6" customFormat="1" ht="15.75" customHeight="1" x14ac:dyDescent="0.2">
      <c r="A626" s="42"/>
      <c r="B626" s="42"/>
      <c r="C626" s="24">
        <f>D626+G626+H626+I626+J626+K626+L626+M626</f>
        <v>9374</v>
      </c>
      <c r="D626" s="24">
        <f>SUM(E626,F626)</f>
        <v>9516</v>
      </c>
      <c r="E626" s="25">
        <v>7676</v>
      </c>
      <c r="F626" s="26">
        <v>1840</v>
      </c>
      <c r="G626" s="26">
        <v>-142</v>
      </c>
      <c r="H626" s="24"/>
      <c r="I626" s="24"/>
      <c r="J626" s="24"/>
      <c r="K626" s="24"/>
      <c r="L626" s="24"/>
      <c r="M626" s="24"/>
    </row>
    <row r="627" spans="1:13" s="6" customFormat="1" ht="15.75" customHeight="1" x14ac:dyDescent="0.2">
      <c r="A627" s="87"/>
      <c r="B627" s="87"/>
      <c r="C627" s="66">
        <f>SUM(C625:C626)</f>
        <v>417571</v>
      </c>
      <c r="D627" s="66">
        <f t="shared" ref="D627:M627" si="1309">SUM(D625:D626)</f>
        <v>332202</v>
      </c>
      <c r="E627" s="66">
        <f t="shared" si="1309"/>
        <v>268770</v>
      </c>
      <c r="F627" s="66">
        <f t="shared" si="1309"/>
        <v>63432</v>
      </c>
      <c r="G627" s="66">
        <f t="shared" si="1309"/>
        <v>73671</v>
      </c>
      <c r="H627" s="66">
        <f t="shared" si="1309"/>
        <v>0</v>
      </c>
      <c r="I627" s="66">
        <f t="shared" si="1309"/>
        <v>0</v>
      </c>
      <c r="J627" s="66">
        <f t="shared" si="1309"/>
        <v>11698</v>
      </c>
      <c r="K627" s="66">
        <f t="shared" si="1309"/>
        <v>0</v>
      </c>
      <c r="L627" s="66">
        <f t="shared" si="1309"/>
        <v>0</v>
      </c>
      <c r="M627" s="66">
        <f t="shared" si="1309"/>
        <v>0</v>
      </c>
    </row>
    <row r="628" spans="1:13" s="47" customFormat="1" ht="15.75" customHeight="1" x14ac:dyDescent="0.2">
      <c r="A628" s="49" t="s">
        <v>51</v>
      </c>
      <c r="B628" s="46" t="s">
        <v>52</v>
      </c>
      <c r="C628" s="45">
        <f t="shared" si="1234"/>
        <v>1384488</v>
      </c>
      <c r="D628" s="45">
        <f t="shared" si="1255"/>
        <v>1068267</v>
      </c>
      <c r="E628" s="45">
        <v>862458</v>
      </c>
      <c r="F628" s="45">
        <v>205809</v>
      </c>
      <c r="G628" s="45">
        <v>297606</v>
      </c>
      <c r="H628" s="45"/>
      <c r="I628" s="45"/>
      <c r="J628" s="45">
        <v>18615</v>
      </c>
      <c r="K628" s="46"/>
      <c r="L628" s="45"/>
      <c r="M628" s="46"/>
    </row>
    <row r="629" spans="1:13" s="6" customFormat="1" ht="15.75" customHeight="1" x14ac:dyDescent="0.2">
      <c r="A629" s="42"/>
      <c r="B629" s="42"/>
      <c r="C629" s="24">
        <f>D629+G629+H629+I629+J629+K629+L629+M629</f>
        <v>16619</v>
      </c>
      <c r="D629" s="24">
        <f>SUM(E629,F629)</f>
        <v>16460</v>
      </c>
      <c r="E629" s="25">
        <v>13358</v>
      </c>
      <c r="F629" s="26">
        <v>3102</v>
      </c>
      <c r="G629" s="26">
        <v>159</v>
      </c>
      <c r="H629" s="24"/>
      <c r="I629" s="24"/>
      <c r="J629" s="24"/>
      <c r="K629" s="24"/>
      <c r="L629" s="24"/>
      <c r="M629" s="24"/>
    </row>
    <row r="630" spans="1:13" s="6" customFormat="1" ht="15.75" customHeight="1" x14ac:dyDescent="0.2">
      <c r="A630" s="87"/>
      <c r="B630" s="87"/>
      <c r="C630" s="66">
        <f>SUM(C628:C629)</f>
        <v>1401107</v>
      </c>
      <c r="D630" s="66">
        <f t="shared" ref="D630" si="1310">SUM(D628:D629)</f>
        <v>1084727</v>
      </c>
      <c r="E630" s="66">
        <f t="shared" ref="E630" si="1311">SUM(E628:E629)</f>
        <v>875816</v>
      </c>
      <c r="F630" s="66">
        <f t="shared" ref="F630" si="1312">SUM(F628:F629)</f>
        <v>208911</v>
      </c>
      <c r="G630" s="66">
        <f t="shared" ref="G630" si="1313">SUM(G628:G629)</f>
        <v>297765</v>
      </c>
      <c r="H630" s="66">
        <f t="shared" ref="H630" si="1314">SUM(H628:H629)</f>
        <v>0</v>
      </c>
      <c r="I630" s="66">
        <f t="shared" ref="I630" si="1315">SUM(I628:I629)</f>
        <v>0</v>
      </c>
      <c r="J630" s="66">
        <f t="shared" ref="J630" si="1316">SUM(J628:J629)</f>
        <v>18615</v>
      </c>
      <c r="K630" s="66">
        <f t="shared" ref="K630" si="1317">SUM(K628:K629)</f>
        <v>0</v>
      </c>
      <c r="L630" s="66">
        <f t="shared" ref="L630" si="1318">SUM(L628:L629)</f>
        <v>0</v>
      </c>
      <c r="M630" s="66">
        <f t="shared" ref="M630" si="1319">SUM(M628:M629)</f>
        <v>0</v>
      </c>
    </row>
    <row r="631" spans="1:13" s="47" customFormat="1" ht="15.75" customHeight="1" x14ac:dyDescent="0.2">
      <c r="A631" s="49" t="s">
        <v>51</v>
      </c>
      <c r="B631" s="46" t="s">
        <v>53</v>
      </c>
      <c r="C631" s="45">
        <f t="shared" si="1234"/>
        <v>2054541</v>
      </c>
      <c r="D631" s="45">
        <f t="shared" si="1255"/>
        <v>1555722</v>
      </c>
      <c r="E631" s="45">
        <v>1258427</v>
      </c>
      <c r="F631" s="45">
        <v>297295</v>
      </c>
      <c r="G631" s="45">
        <v>451368</v>
      </c>
      <c r="H631" s="45"/>
      <c r="I631" s="45"/>
      <c r="J631" s="45">
        <v>47451</v>
      </c>
      <c r="K631" s="46"/>
      <c r="L631" s="46"/>
      <c r="M631" s="46"/>
    </row>
    <row r="632" spans="1:13" s="6" customFormat="1" ht="15.75" customHeight="1" x14ac:dyDescent="0.2">
      <c r="A632" s="42"/>
      <c r="B632" s="42"/>
      <c r="C632" s="24">
        <f>D632+G632+H632+I632+J632+K632+L632+M632</f>
        <v>51587</v>
      </c>
      <c r="D632" s="24">
        <f>SUM(E632,F632)</f>
        <v>46212</v>
      </c>
      <c r="E632" s="25">
        <v>37445</v>
      </c>
      <c r="F632" s="26">
        <v>8767</v>
      </c>
      <c r="G632" s="26">
        <v>5375</v>
      </c>
      <c r="H632" s="24"/>
      <c r="I632" s="24"/>
      <c r="J632" s="24"/>
      <c r="K632" s="24"/>
      <c r="L632" s="24"/>
      <c r="M632" s="24"/>
    </row>
    <row r="633" spans="1:13" s="6" customFormat="1" ht="15.75" customHeight="1" x14ac:dyDescent="0.2">
      <c r="A633" s="87"/>
      <c r="B633" s="87"/>
      <c r="C633" s="66">
        <f>SUM(C631:C632)</f>
        <v>2106128</v>
      </c>
      <c r="D633" s="66">
        <f t="shared" ref="D633" si="1320">SUM(D631:D632)</f>
        <v>1601934</v>
      </c>
      <c r="E633" s="66">
        <f t="shared" ref="E633" si="1321">SUM(E631:E632)</f>
        <v>1295872</v>
      </c>
      <c r="F633" s="66">
        <f t="shared" ref="F633" si="1322">SUM(F631:F632)</f>
        <v>306062</v>
      </c>
      <c r="G633" s="66">
        <f t="shared" ref="G633" si="1323">SUM(G631:G632)</f>
        <v>456743</v>
      </c>
      <c r="H633" s="66">
        <f t="shared" ref="H633" si="1324">SUM(H631:H632)</f>
        <v>0</v>
      </c>
      <c r="I633" s="66">
        <f t="shared" ref="I633" si="1325">SUM(I631:I632)</f>
        <v>0</v>
      </c>
      <c r="J633" s="66">
        <f t="shared" ref="J633" si="1326">SUM(J631:J632)</f>
        <v>47451</v>
      </c>
      <c r="K633" s="66">
        <f t="shared" ref="K633" si="1327">SUM(K631:K632)</f>
        <v>0</v>
      </c>
      <c r="L633" s="66">
        <f t="shared" ref="L633" si="1328">SUM(L631:L632)</f>
        <v>0</v>
      </c>
      <c r="M633" s="66">
        <f t="shared" ref="M633" si="1329">SUM(M631:M632)</f>
        <v>0</v>
      </c>
    </row>
    <row r="634" spans="1:13" s="47" customFormat="1" ht="15.75" customHeight="1" x14ac:dyDescent="0.2">
      <c r="A634" s="49" t="s">
        <v>51</v>
      </c>
      <c r="B634" s="46" t="s">
        <v>54</v>
      </c>
      <c r="C634" s="45">
        <f t="shared" si="1234"/>
        <v>827813</v>
      </c>
      <c r="D634" s="45">
        <f t="shared" si="1255"/>
        <v>671153</v>
      </c>
      <c r="E634" s="45">
        <v>543047</v>
      </c>
      <c r="F634" s="45">
        <v>128106</v>
      </c>
      <c r="G634" s="45">
        <v>110048</v>
      </c>
      <c r="H634" s="45"/>
      <c r="I634" s="45"/>
      <c r="J634" s="45">
        <v>46557</v>
      </c>
      <c r="K634" s="46"/>
      <c r="L634" s="45">
        <v>55</v>
      </c>
      <c r="M634" s="46"/>
    </row>
    <row r="635" spans="1:13" s="6" customFormat="1" ht="15.75" customHeight="1" x14ac:dyDescent="0.2">
      <c r="A635" s="42"/>
      <c r="B635" s="42"/>
      <c r="C635" s="24">
        <f>D635+G635+H635+I635+J635+K635+L635+M635</f>
        <v>30280</v>
      </c>
      <c r="D635" s="24">
        <f>SUM(E635,F635)</f>
        <v>12739</v>
      </c>
      <c r="E635" s="25">
        <v>10307</v>
      </c>
      <c r="F635" s="26">
        <v>2432</v>
      </c>
      <c r="G635" s="26">
        <v>23431</v>
      </c>
      <c r="H635" s="24"/>
      <c r="I635" s="24"/>
      <c r="J635" s="24">
        <v>-5890</v>
      </c>
      <c r="K635" s="24"/>
      <c r="L635" s="24"/>
      <c r="M635" s="24"/>
    </row>
    <row r="636" spans="1:13" s="6" customFormat="1" ht="15.75" customHeight="1" x14ac:dyDescent="0.2">
      <c r="A636" s="87"/>
      <c r="B636" s="87"/>
      <c r="C636" s="66">
        <f>SUM(C634:C635)</f>
        <v>858093</v>
      </c>
      <c r="D636" s="66">
        <f t="shared" ref="D636" si="1330">SUM(D634:D635)</f>
        <v>683892</v>
      </c>
      <c r="E636" s="66">
        <f t="shared" ref="E636" si="1331">SUM(E634:E635)</f>
        <v>553354</v>
      </c>
      <c r="F636" s="66">
        <f t="shared" ref="F636" si="1332">SUM(F634:F635)</f>
        <v>130538</v>
      </c>
      <c r="G636" s="66">
        <f t="shared" ref="G636" si="1333">SUM(G634:G635)</f>
        <v>133479</v>
      </c>
      <c r="H636" s="66">
        <f t="shared" ref="H636" si="1334">SUM(H634:H635)</f>
        <v>0</v>
      </c>
      <c r="I636" s="66">
        <f t="shared" ref="I636" si="1335">SUM(I634:I635)</f>
        <v>0</v>
      </c>
      <c r="J636" s="66">
        <f t="shared" ref="J636" si="1336">SUM(J634:J635)</f>
        <v>40667</v>
      </c>
      <c r="K636" s="66">
        <f t="shared" ref="K636" si="1337">SUM(K634:K635)</f>
        <v>0</v>
      </c>
      <c r="L636" s="66">
        <f t="shared" ref="L636" si="1338">SUM(L634:L635)</f>
        <v>55</v>
      </c>
      <c r="M636" s="66">
        <f t="shared" ref="M636" si="1339">SUM(M634:M635)</f>
        <v>0</v>
      </c>
    </row>
    <row r="637" spans="1:13" s="47" customFormat="1" ht="15.75" customHeight="1" x14ac:dyDescent="0.2">
      <c r="A637" s="49" t="s">
        <v>51</v>
      </c>
      <c r="B637" s="46" t="s">
        <v>157</v>
      </c>
      <c r="C637" s="45">
        <f t="shared" si="1234"/>
        <v>399802</v>
      </c>
      <c r="D637" s="45">
        <f t="shared" si="1255"/>
        <v>333174</v>
      </c>
      <c r="E637" s="45">
        <v>269233</v>
      </c>
      <c r="F637" s="45">
        <v>63941</v>
      </c>
      <c r="G637" s="45">
        <v>63529</v>
      </c>
      <c r="H637" s="45"/>
      <c r="I637" s="45"/>
      <c r="J637" s="45">
        <v>3099</v>
      </c>
      <c r="K637" s="46"/>
      <c r="L637" s="46"/>
      <c r="M637" s="46"/>
    </row>
    <row r="638" spans="1:13" s="6" customFormat="1" ht="15.75" customHeight="1" x14ac:dyDescent="0.2">
      <c r="A638" s="42"/>
      <c r="B638" s="42"/>
      <c r="C638" s="24">
        <f>D638+G638+H638+I638+J638+K638+L638+M638</f>
        <v>22631</v>
      </c>
      <c r="D638" s="24">
        <f>SUM(E638,F638)</f>
        <v>15631</v>
      </c>
      <c r="E638" s="25">
        <v>12521</v>
      </c>
      <c r="F638" s="26">
        <v>3110</v>
      </c>
      <c r="G638" s="26">
        <v>7000</v>
      </c>
      <c r="H638" s="24"/>
      <c r="I638" s="24"/>
      <c r="J638" s="24"/>
      <c r="K638" s="24"/>
      <c r="L638" s="24"/>
      <c r="M638" s="24"/>
    </row>
    <row r="639" spans="1:13" s="6" customFormat="1" ht="15.75" customHeight="1" x14ac:dyDescent="0.2">
      <c r="A639" s="87"/>
      <c r="B639" s="87"/>
      <c r="C639" s="66">
        <f>SUM(C637:C638)</f>
        <v>422433</v>
      </c>
      <c r="D639" s="66">
        <f t="shared" ref="D639" si="1340">SUM(D637:D638)</f>
        <v>348805</v>
      </c>
      <c r="E639" s="66">
        <f t="shared" ref="E639" si="1341">SUM(E637:E638)</f>
        <v>281754</v>
      </c>
      <c r="F639" s="66">
        <f t="shared" ref="F639" si="1342">SUM(F637:F638)</f>
        <v>67051</v>
      </c>
      <c r="G639" s="66">
        <f t="shared" ref="G639" si="1343">SUM(G637:G638)</f>
        <v>70529</v>
      </c>
      <c r="H639" s="66">
        <f t="shared" ref="H639" si="1344">SUM(H637:H638)</f>
        <v>0</v>
      </c>
      <c r="I639" s="66">
        <f t="shared" ref="I639" si="1345">SUM(I637:I638)</f>
        <v>0</v>
      </c>
      <c r="J639" s="66">
        <f t="shared" ref="J639" si="1346">SUM(J637:J638)</f>
        <v>3099</v>
      </c>
      <c r="K639" s="66">
        <f t="shared" ref="K639" si="1347">SUM(K637:K638)</f>
        <v>0</v>
      </c>
      <c r="L639" s="66">
        <f t="shared" ref="L639" si="1348">SUM(L637:L638)</f>
        <v>0</v>
      </c>
      <c r="M639" s="66">
        <f t="shared" ref="M639" si="1349">SUM(M637:M638)</f>
        <v>0</v>
      </c>
    </row>
    <row r="640" spans="1:13" s="47" customFormat="1" ht="15.75" customHeight="1" x14ac:dyDescent="0.2">
      <c r="A640" s="49" t="s">
        <v>51</v>
      </c>
      <c r="B640" s="46" t="s">
        <v>55</v>
      </c>
      <c r="C640" s="45">
        <f t="shared" si="1234"/>
        <v>463655</v>
      </c>
      <c r="D640" s="45">
        <f t="shared" si="1255"/>
        <v>351856</v>
      </c>
      <c r="E640" s="45">
        <v>284333</v>
      </c>
      <c r="F640" s="45">
        <v>67523</v>
      </c>
      <c r="G640" s="45">
        <v>102341</v>
      </c>
      <c r="H640" s="45"/>
      <c r="I640" s="45"/>
      <c r="J640" s="45">
        <v>9458</v>
      </c>
      <c r="K640" s="46"/>
      <c r="L640" s="45"/>
      <c r="M640" s="46"/>
    </row>
    <row r="641" spans="1:13" s="6" customFormat="1" ht="15.75" customHeight="1" x14ac:dyDescent="0.2">
      <c r="A641" s="42"/>
      <c r="B641" s="42"/>
      <c r="C641" s="24">
        <f>D641+G641+H641+I641+J641+K641+L641+M641</f>
        <v>11897</v>
      </c>
      <c r="D641" s="24">
        <f>SUM(E641,F641)</f>
        <v>6486</v>
      </c>
      <c r="E641" s="25">
        <v>5248</v>
      </c>
      <c r="F641" s="26">
        <v>1238</v>
      </c>
      <c r="G641" s="26">
        <v>5411</v>
      </c>
      <c r="H641" s="24"/>
      <c r="I641" s="24"/>
      <c r="J641" s="24"/>
      <c r="K641" s="24"/>
      <c r="L641" s="24"/>
      <c r="M641" s="24"/>
    </row>
    <row r="642" spans="1:13" s="6" customFormat="1" ht="15.75" customHeight="1" x14ac:dyDescent="0.2">
      <c r="A642" s="87"/>
      <c r="B642" s="87"/>
      <c r="C642" s="66">
        <f>SUM(C640:C641)</f>
        <v>475552</v>
      </c>
      <c r="D642" s="66">
        <f t="shared" ref="D642" si="1350">SUM(D640:D641)</f>
        <v>358342</v>
      </c>
      <c r="E642" s="66">
        <f t="shared" ref="E642" si="1351">SUM(E640:E641)</f>
        <v>289581</v>
      </c>
      <c r="F642" s="66">
        <f t="shared" ref="F642" si="1352">SUM(F640:F641)</f>
        <v>68761</v>
      </c>
      <c r="G642" s="66">
        <f t="shared" ref="G642" si="1353">SUM(G640:G641)</f>
        <v>107752</v>
      </c>
      <c r="H642" s="66">
        <f t="shared" ref="H642" si="1354">SUM(H640:H641)</f>
        <v>0</v>
      </c>
      <c r="I642" s="66">
        <f t="shared" ref="I642" si="1355">SUM(I640:I641)</f>
        <v>0</v>
      </c>
      <c r="J642" s="66">
        <f t="shared" ref="J642" si="1356">SUM(J640:J641)</f>
        <v>9458</v>
      </c>
      <c r="K642" s="66">
        <f t="shared" ref="K642" si="1357">SUM(K640:K641)</f>
        <v>0</v>
      </c>
      <c r="L642" s="66">
        <f t="shared" ref="L642" si="1358">SUM(L640:L641)</f>
        <v>0</v>
      </c>
      <c r="M642" s="66">
        <f t="shared" ref="M642" si="1359">SUM(M640:M641)</f>
        <v>0</v>
      </c>
    </row>
    <row r="643" spans="1:13" s="47" customFormat="1" ht="15.75" customHeight="1" x14ac:dyDescent="0.2">
      <c r="A643" s="49" t="s">
        <v>51</v>
      </c>
      <c r="B643" s="46" t="s">
        <v>339</v>
      </c>
      <c r="C643" s="45">
        <f t="shared" si="1234"/>
        <v>713730</v>
      </c>
      <c r="D643" s="45">
        <f t="shared" si="1255"/>
        <v>529842</v>
      </c>
      <c r="E643" s="45">
        <v>427496</v>
      </c>
      <c r="F643" s="45">
        <v>102346</v>
      </c>
      <c r="G643" s="45">
        <v>163526</v>
      </c>
      <c r="H643" s="45"/>
      <c r="I643" s="45"/>
      <c r="J643" s="45">
        <v>20362</v>
      </c>
      <c r="K643" s="46"/>
      <c r="L643" s="46"/>
      <c r="M643" s="46"/>
    </row>
    <row r="644" spans="1:13" s="6" customFormat="1" ht="15.75" customHeight="1" x14ac:dyDescent="0.2">
      <c r="A644" s="42"/>
      <c r="B644" s="42"/>
      <c r="C644" s="24">
        <f>D644+G644+H644+I644+J644+K644+L644+M644</f>
        <v>5160</v>
      </c>
      <c r="D644" s="24">
        <f>SUM(E644,F644)</f>
        <v>5160</v>
      </c>
      <c r="E644" s="25">
        <v>4175</v>
      </c>
      <c r="F644" s="26">
        <v>985</v>
      </c>
      <c r="G644" s="26">
        <v>-1240</v>
      </c>
      <c r="H644" s="24"/>
      <c r="I644" s="24"/>
      <c r="J644" s="24">
        <v>1240</v>
      </c>
      <c r="K644" s="24"/>
      <c r="L644" s="24"/>
      <c r="M644" s="24"/>
    </row>
    <row r="645" spans="1:13" s="6" customFormat="1" ht="15.75" customHeight="1" x14ac:dyDescent="0.2">
      <c r="A645" s="87"/>
      <c r="B645" s="87"/>
      <c r="C645" s="66">
        <f>SUM(C643:C644)</f>
        <v>718890</v>
      </c>
      <c r="D645" s="66">
        <f t="shared" ref="D645" si="1360">SUM(D643:D644)</f>
        <v>535002</v>
      </c>
      <c r="E645" s="66">
        <f t="shared" ref="E645" si="1361">SUM(E643:E644)</f>
        <v>431671</v>
      </c>
      <c r="F645" s="66">
        <f t="shared" ref="F645" si="1362">SUM(F643:F644)</f>
        <v>103331</v>
      </c>
      <c r="G645" s="66">
        <f t="shared" ref="G645" si="1363">SUM(G643:G644)</f>
        <v>162286</v>
      </c>
      <c r="H645" s="66">
        <f t="shared" ref="H645" si="1364">SUM(H643:H644)</f>
        <v>0</v>
      </c>
      <c r="I645" s="66">
        <f t="shared" ref="I645" si="1365">SUM(I643:I644)</f>
        <v>0</v>
      </c>
      <c r="J645" s="66">
        <f t="shared" ref="J645" si="1366">SUM(J643:J644)</f>
        <v>21602</v>
      </c>
      <c r="K645" s="66">
        <f t="shared" ref="K645" si="1367">SUM(K643:K644)</f>
        <v>0</v>
      </c>
      <c r="L645" s="66">
        <f t="shared" ref="L645" si="1368">SUM(L643:L644)</f>
        <v>0</v>
      </c>
      <c r="M645" s="66">
        <f t="shared" ref="M645" si="1369">SUM(M643:M644)</f>
        <v>0</v>
      </c>
    </row>
    <row r="646" spans="1:13" s="47" customFormat="1" ht="15.75" customHeight="1" x14ac:dyDescent="0.2">
      <c r="A646" s="49" t="s">
        <v>51</v>
      </c>
      <c r="B646" s="46" t="s">
        <v>235</v>
      </c>
      <c r="C646" s="45">
        <f t="shared" ref="C646" si="1370">SUM(D646,G646,H646:M646)</f>
        <v>481076</v>
      </c>
      <c r="D646" s="45">
        <f t="shared" ref="D646" si="1371">SUM(E646:F646)</f>
        <v>360103</v>
      </c>
      <c r="E646" s="45">
        <v>291371</v>
      </c>
      <c r="F646" s="45">
        <v>68732</v>
      </c>
      <c r="G646" s="45">
        <v>108186</v>
      </c>
      <c r="H646" s="45"/>
      <c r="I646" s="45"/>
      <c r="J646" s="45">
        <v>12787</v>
      </c>
      <c r="K646" s="46"/>
      <c r="L646" s="46"/>
      <c r="M646" s="46"/>
    </row>
    <row r="647" spans="1:13" s="6" customFormat="1" ht="15.75" customHeight="1" x14ac:dyDescent="0.2">
      <c r="A647" s="42"/>
      <c r="B647" s="42"/>
      <c r="C647" s="24">
        <f>D647+G647+H647+I647+J647+K647+L647+M647</f>
        <v>3331</v>
      </c>
      <c r="D647" s="24">
        <f>SUM(E647,F647)</f>
        <v>3680</v>
      </c>
      <c r="E647" s="25">
        <v>2978</v>
      </c>
      <c r="F647" s="26">
        <v>702</v>
      </c>
      <c r="G647" s="26">
        <v>-3117</v>
      </c>
      <c r="H647" s="24"/>
      <c r="I647" s="24"/>
      <c r="J647" s="24">
        <v>2768</v>
      </c>
      <c r="K647" s="24"/>
      <c r="L647" s="24"/>
      <c r="M647" s="24"/>
    </row>
    <row r="648" spans="1:13" s="6" customFormat="1" ht="15.75" customHeight="1" x14ac:dyDescent="0.2">
      <c r="A648" s="87"/>
      <c r="B648" s="87"/>
      <c r="C648" s="66">
        <f>SUM(C646:C647)</f>
        <v>484407</v>
      </c>
      <c r="D648" s="66">
        <f t="shared" ref="D648:M648" si="1372">SUM(D646:D647)</f>
        <v>363783</v>
      </c>
      <c r="E648" s="66">
        <f t="shared" si="1372"/>
        <v>294349</v>
      </c>
      <c r="F648" s="66">
        <f t="shared" si="1372"/>
        <v>69434</v>
      </c>
      <c r="G648" s="66">
        <f t="shared" si="1372"/>
        <v>105069</v>
      </c>
      <c r="H648" s="66">
        <f t="shared" si="1372"/>
        <v>0</v>
      </c>
      <c r="I648" s="66">
        <f t="shared" si="1372"/>
        <v>0</v>
      </c>
      <c r="J648" s="66">
        <f t="shared" si="1372"/>
        <v>15555</v>
      </c>
      <c r="K648" s="66">
        <f t="shared" si="1372"/>
        <v>0</v>
      </c>
      <c r="L648" s="66">
        <f t="shared" si="1372"/>
        <v>0</v>
      </c>
      <c r="M648" s="66">
        <f t="shared" si="1372"/>
        <v>0</v>
      </c>
    </row>
    <row r="649" spans="1:13" s="47" customFormat="1" ht="15.75" customHeight="1" x14ac:dyDescent="0.2">
      <c r="A649" s="49" t="s">
        <v>51</v>
      </c>
      <c r="B649" s="46" t="s">
        <v>226</v>
      </c>
      <c r="C649" s="45">
        <f t="shared" ref="C649" si="1373">SUM(D649,G649,H649:M649)</f>
        <v>1784278</v>
      </c>
      <c r="D649" s="45">
        <f t="shared" ref="D649" si="1374">SUM(E649:F649)</f>
        <v>1305183</v>
      </c>
      <c r="E649" s="45">
        <v>1056060</v>
      </c>
      <c r="F649" s="45">
        <v>249123</v>
      </c>
      <c r="G649" s="45">
        <v>430231</v>
      </c>
      <c r="H649" s="45"/>
      <c r="I649" s="45"/>
      <c r="J649" s="45">
        <v>48864</v>
      </c>
      <c r="K649" s="46"/>
      <c r="L649" s="46"/>
      <c r="M649" s="46"/>
    </row>
    <row r="650" spans="1:13" s="6" customFormat="1" ht="15.75" customHeight="1" x14ac:dyDescent="0.2">
      <c r="A650" s="42"/>
      <c r="B650" s="42"/>
      <c r="C650" s="24">
        <f>D650+G650+H650+I650+J650+K650+L650+M650</f>
        <v>23315</v>
      </c>
      <c r="D650" s="24">
        <f>SUM(E650,F650)</f>
        <v>24957</v>
      </c>
      <c r="E650" s="25">
        <v>20145</v>
      </c>
      <c r="F650" s="26">
        <v>4812</v>
      </c>
      <c r="G650" s="26">
        <v>-623</v>
      </c>
      <c r="H650" s="24"/>
      <c r="I650" s="24"/>
      <c r="J650" s="24">
        <v>-1111</v>
      </c>
      <c r="K650" s="24"/>
      <c r="L650" s="24">
        <v>92</v>
      </c>
      <c r="M650" s="24"/>
    </row>
    <row r="651" spans="1:13" s="6" customFormat="1" ht="15.75" customHeight="1" x14ac:dyDescent="0.2">
      <c r="A651" s="87"/>
      <c r="B651" s="87"/>
      <c r="C651" s="66">
        <f>SUM(C649:C650)</f>
        <v>1807593</v>
      </c>
      <c r="D651" s="66">
        <f t="shared" ref="D651:M651" si="1375">SUM(D649:D650)</f>
        <v>1330140</v>
      </c>
      <c r="E651" s="66">
        <f t="shared" si="1375"/>
        <v>1076205</v>
      </c>
      <c r="F651" s="66">
        <f t="shared" si="1375"/>
        <v>253935</v>
      </c>
      <c r="G651" s="66">
        <f t="shared" si="1375"/>
        <v>429608</v>
      </c>
      <c r="H651" s="66">
        <f t="shared" si="1375"/>
        <v>0</v>
      </c>
      <c r="I651" s="66">
        <f t="shared" si="1375"/>
        <v>0</v>
      </c>
      <c r="J651" s="66">
        <f t="shared" si="1375"/>
        <v>47753</v>
      </c>
      <c r="K651" s="66">
        <f t="shared" si="1375"/>
        <v>0</v>
      </c>
      <c r="L651" s="66">
        <f t="shared" si="1375"/>
        <v>92</v>
      </c>
      <c r="M651" s="66">
        <f t="shared" si="1375"/>
        <v>0</v>
      </c>
    </row>
    <row r="652" spans="1:13" s="47" customFormat="1" ht="29.25" customHeight="1" x14ac:dyDescent="0.2">
      <c r="A652" s="49" t="s">
        <v>51</v>
      </c>
      <c r="B652" s="46" t="s">
        <v>302</v>
      </c>
      <c r="C652" s="45">
        <f t="shared" ref="C652" si="1376">SUM(D652,G652,H652:M652)</f>
        <v>762342</v>
      </c>
      <c r="D652" s="45">
        <f t="shared" ref="D652" si="1377">SUM(E652:F652)</f>
        <v>0</v>
      </c>
      <c r="E652" s="45"/>
      <c r="F652" s="45"/>
      <c r="G652" s="45"/>
      <c r="H652" s="45"/>
      <c r="I652" s="45"/>
      <c r="J652" s="45">
        <v>762342</v>
      </c>
      <c r="K652" s="46"/>
      <c r="L652" s="46"/>
      <c r="M652" s="46"/>
    </row>
    <row r="653" spans="1:13" s="6" customFormat="1" ht="15.75" customHeight="1" x14ac:dyDescent="0.2">
      <c r="A653" s="42"/>
      <c r="B653" s="42"/>
      <c r="C653" s="24">
        <f>D653+G653+H653+I653+J653+K653+L653+M653</f>
        <v>0</v>
      </c>
      <c r="D653" s="24">
        <f>SUM(E653,F653)</f>
        <v>0</v>
      </c>
      <c r="E653" s="25"/>
      <c r="F653" s="26"/>
      <c r="G653" s="26"/>
      <c r="H653" s="24"/>
      <c r="I653" s="24"/>
      <c r="J653" s="24"/>
      <c r="K653" s="24"/>
      <c r="L653" s="24"/>
      <c r="M653" s="24"/>
    </row>
    <row r="654" spans="1:13" s="6" customFormat="1" ht="15.75" customHeight="1" x14ac:dyDescent="0.2">
      <c r="A654" s="87"/>
      <c r="B654" s="87"/>
      <c r="C654" s="66">
        <f>SUM(C652:C653)</f>
        <v>762342</v>
      </c>
      <c r="D654" s="66">
        <f t="shared" ref="D654:M654" si="1378">SUM(D652:D653)</f>
        <v>0</v>
      </c>
      <c r="E654" s="66">
        <f t="shared" si="1378"/>
        <v>0</v>
      </c>
      <c r="F654" s="66">
        <f t="shared" si="1378"/>
        <v>0</v>
      </c>
      <c r="G654" s="66">
        <f t="shared" si="1378"/>
        <v>0</v>
      </c>
      <c r="H654" s="66">
        <f t="shared" si="1378"/>
        <v>0</v>
      </c>
      <c r="I654" s="66">
        <f t="shared" si="1378"/>
        <v>0</v>
      </c>
      <c r="J654" s="66">
        <f t="shared" si="1378"/>
        <v>762342</v>
      </c>
      <c r="K654" s="66">
        <f t="shared" si="1378"/>
        <v>0</v>
      </c>
      <c r="L654" s="66">
        <f t="shared" si="1378"/>
        <v>0</v>
      </c>
      <c r="M654" s="66">
        <f t="shared" si="1378"/>
        <v>0</v>
      </c>
    </row>
    <row r="655" spans="1:13" s="47" customFormat="1" ht="15.75" customHeight="1" x14ac:dyDescent="0.2">
      <c r="A655" s="49" t="s">
        <v>51</v>
      </c>
      <c r="B655" s="46" t="s">
        <v>56</v>
      </c>
      <c r="C655" s="45">
        <f t="shared" si="1234"/>
        <v>764270</v>
      </c>
      <c r="D655" s="45">
        <f t="shared" si="1255"/>
        <v>573776</v>
      </c>
      <c r="E655" s="45">
        <v>464259</v>
      </c>
      <c r="F655" s="45">
        <v>109517</v>
      </c>
      <c r="G655" s="45">
        <v>174793</v>
      </c>
      <c r="H655" s="45"/>
      <c r="I655" s="45"/>
      <c r="J655" s="45">
        <v>15700</v>
      </c>
      <c r="K655" s="45"/>
      <c r="L655" s="46">
        <v>1</v>
      </c>
      <c r="M655" s="46"/>
    </row>
    <row r="656" spans="1:13" s="6" customFormat="1" ht="15.75" customHeight="1" x14ac:dyDescent="0.2">
      <c r="A656" s="42"/>
      <c r="B656" s="42"/>
      <c r="C656" s="24">
        <f>D656+G656+H656+I656+J656+K656+L656+M656</f>
        <v>9383</v>
      </c>
      <c r="D656" s="24">
        <f>SUM(E656,F656)</f>
        <v>6281</v>
      </c>
      <c r="E656" s="25">
        <v>5083</v>
      </c>
      <c r="F656" s="26">
        <v>1198</v>
      </c>
      <c r="G656" s="26">
        <v>3102</v>
      </c>
      <c r="H656" s="24"/>
      <c r="I656" s="24"/>
      <c r="J656" s="24"/>
      <c r="K656" s="24"/>
      <c r="L656" s="24"/>
      <c r="M656" s="24"/>
    </row>
    <row r="657" spans="1:13" s="6" customFormat="1" ht="15.75" customHeight="1" x14ac:dyDescent="0.2">
      <c r="A657" s="87"/>
      <c r="B657" s="87"/>
      <c r="C657" s="66">
        <f>SUM(C655:C656)</f>
        <v>773653</v>
      </c>
      <c r="D657" s="66">
        <f t="shared" ref="D657" si="1379">SUM(D655:D656)</f>
        <v>580057</v>
      </c>
      <c r="E657" s="66">
        <f t="shared" ref="E657" si="1380">SUM(E655:E656)</f>
        <v>469342</v>
      </c>
      <c r="F657" s="66">
        <f t="shared" ref="F657" si="1381">SUM(F655:F656)</f>
        <v>110715</v>
      </c>
      <c r="G657" s="66">
        <f t="shared" ref="G657" si="1382">SUM(G655:G656)</f>
        <v>177895</v>
      </c>
      <c r="H657" s="66">
        <f t="shared" ref="H657" si="1383">SUM(H655:H656)</f>
        <v>0</v>
      </c>
      <c r="I657" s="66">
        <f t="shared" ref="I657" si="1384">SUM(I655:I656)</f>
        <v>0</v>
      </c>
      <c r="J657" s="66">
        <f t="shared" ref="J657" si="1385">SUM(J655:J656)</f>
        <v>15700</v>
      </c>
      <c r="K657" s="66">
        <f t="shared" ref="K657" si="1386">SUM(K655:K656)</f>
        <v>0</v>
      </c>
      <c r="L657" s="66">
        <f t="shared" ref="L657" si="1387">SUM(L655:L656)</f>
        <v>1</v>
      </c>
      <c r="M657" s="66">
        <f t="shared" ref="M657" si="1388">SUM(M655:M656)</f>
        <v>0</v>
      </c>
    </row>
    <row r="658" spans="1:13" s="47" customFormat="1" ht="15.75" customHeight="1" x14ac:dyDescent="0.2">
      <c r="A658" s="49" t="s">
        <v>51</v>
      </c>
      <c r="B658" s="46" t="s">
        <v>57</v>
      </c>
      <c r="C658" s="45">
        <f t="shared" si="1234"/>
        <v>469042</v>
      </c>
      <c r="D658" s="45">
        <f t="shared" si="1255"/>
        <v>364406</v>
      </c>
      <c r="E658" s="45">
        <v>293718</v>
      </c>
      <c r="F658" s="45">
        <v>70688</v>
      </c>
      <c r="G658" s="45">
        <v>98170</v>
      </c>
      <c r="H658" s="45"/>
      <c r="I658" s="45"/>
      <c r="J658" s="45">
        <v>6466</v>
      </c>
      <c r="K658" s="45"/>
      <c r="L658" s="45"/>
      <c r="M658" s="46"/>
    </row>
    <row r="659" spans="1:13" s="6" customFormat="1" ht="15.75" customHeight="1" x14ac:dyDescent="0.2">
      <c r="A659" s="42"/>
      <c r="B659" s="42"/>
      <c r="C659" s="24">
        <f>D659+G659+H659+I659+J659+K659+L659+M659</f>
        <v>11152</v>
      </c>
      <c r="D659" s="24">
        <f>SUM(E659,F659)</f>
        <v>6152</v>
      </c>
      <c r="E659" s="25">
        <v>4981</v>
      </c>
      <c r="F659" s="26">
        <v>1171</v>
      </c>
      <c r="G659" s="26"/>
      <c r="H659" s="24"/>
      <c r="I659" s="24"/>
      <c r="J659" s="24">
        <v>5000</v>
      </c>
      <c r="K659" s="24"/>
      <c r="L659" s="24"/>
      <c r="M659" s="24"/>
    </row>
    <row r="660" spans="1:13" s="6" customFormat="1" ht="15.75" customHeight="1" x14ac:dyDescent="0.2">
      <c r="A660" s="87"/>
      <c r="B660" s="87"/>
      <c r="C660" s="66">
        <f>SUM(C658:C659)</f>
        <v>480194</v>
      </c>
      <c r="D660" s="66">
        <f t="shared" ref="D660" si="1389">SUM(D658:D659)</f>
        <v>370558</v>
      </c>
      <c r="E660" s="66">
        <f t="shared" ref="E660" si="1390">SUM(E658:E659)</f>
        <v>298699</v>
      </c>
      <c r="F660" s="66">
        <f t="shared" ref="F660" si="1391">SUM(F658:F659)</f>
        <v>71859</v>
      </c>
      <c r="G660" s="66">
        <f t="shared" ref="G660" si="1392">SUM(G658:G659)</f>
        <v>98170</v>
      </c>
      <c r="H660" s="66">
        <f t="shared" ref="H660" si="1393">SUM(H658:H659)</f>
        <v>0</v>
      </c>
      <c r="I660" s="66">
        <f t="shared" ref="I660" si="1394">SUM(I658:I659)</f>
        <v>0</v>
      </c>
      <c r="J660" s="66">
        <f t="shared" ref="J660" si="1395">SUM(J658:J659)</f>
        <v>11466</v>
      </c>
      <c r="K660" s="66">
        <f t="shared" ref="K660" si="1396">SUM(K658:K659)</f>
        <v>0</v>
      </c>
      <c r="L660" s="66">
        <f t="shared" ref="L660" si="1397">SUM(L658:L659)</f>
        <v>0</v>
      </c>
      <c r="M660" s="66">
        <f t="shared" ref="M660" si="1398">SUM(M658:M659)</f>
        <v>0</v>
      </c>
    </row>
    <row r="661" spans="1:13" s="47" customFormat="1" ht="15.75" customHeight="1" x14ac:dyDescent="0.2">
      <c r="A661" s="49" t="s">
        <v>51</v>
      </c>
      <c r="B661" s="46" t="s">
        <v>58</v>
      </c>
      <c r="C661" s="45">
        <f t="shared" si="1234"/>
        <v>420214</v>
      </c>
      <c r="D661" s="45">
        <f t="shared" si="1255"/>
        <v>309662</v>
      </c>
      <c r="E661" s="45">
        <v>250070</v>
      </c>
      <c r="F661" s="45">
        <v>59592</v>
      </c>
      <c r="G661" s="45">
        <v>99648</v>
      </c>
      <c r="H661" s="45"/>
      <c r="I661" s="45"/>
      <c r="J661" s="45">
        <v>10848</v>
      </c>
      <c r="K661" s="45"/>
      <c r="L661" s="45">
        <v>56</v>
      </c>
      <c r="M661" s="46"/>
    </row>
    <row r="662" spans="1:13" s="6" customFormat="1" ht="15.75" customHeight="1" x14ac:dyDescent="0.2">
      <c r="A662" s="42"/>
      <c r="B662" s="42"/>
      <c r="C662" s="24">
        <f>D662+G662+H662+I662+J662+K662+L662+M662</f>
        <v>3448</v>
      </c>
      <c r="D662" s="24">
        <f>SUM(E662,F662)</f>
        <v>3504</v>
      </c>
      <c r="E662" s="25">
        <v>2836</v>
      </c>
      <c r="F662" s="26">
        <v>668</v>
      </c>
      <c r="G662" s="26">
        <v>-56</v>
      </c>
      <c r="H662" s="24"/>
      <c r="I662" s="24"/>
      <c r="J662" s="24"/>
      <c r="K662" s="24"/>
      <c r="L662" s="24"/>
      <c r="M662" s="24"/>
    </row>
    <row r="663" spans="1:13" s="6" customFormat="1" ht="15.75" customHeight="1" x14ac:dyDescent="0.2">
      <c r="A663" s="87"/>
      <c r="B663" s="87"/>
      <c r="C663" s="66">
        <f>SUM(C661:C662)</f>
        <v>423662</v>
      </c>
      <c r="D663" s="66">
        <f t="shared" ref="D663" si="1399">SUM(D661:D662)</f>
        <v>313166</v>
      </c>
      <c r="E663" s="66">
        <f t="shared" ref="E663" si="1400">SUM(E661:E662)</f>
        <v>252906</v>
      </c>
      <c r="F663" s="66">
        <f t="shared" ref="F663" si="1401">SUM(F661:F662)</f>
        <v>60260</v>
      </c>
      <c r="G663" s="66">
        <f t="shared" ref="G663" si="1402">SUM(G661:G662)</f>
        <v>99592</v>
      </c>
      <c r="H663" s="66">
        <f t="shared" ref="H663" si="1403">SUM(H661:H662)</f>
        <v>0</v>
      </c>
      <c r="I663" s="66">
        <f t="shared" ref="I663" si="1404">SUM(I661:I662)</f>
        <v>0</v>
      </c>
      <c r="J663" s="66">
        <f t="shared" ref="J663" si="1405">SUM(J661:J662)</f>
        <v>10848</v>
      </c>
      <c r="K663" s="66">
        <f t="shared" ref="K663" si="1406">SUM(K661:K662)</f>
        <v>0</v>
      </c>
      <c r="L663" s="66">
        <f t="shared" ref="L663" si="1407">SUM(L661:L662)</f>
        <v>56</v>
      </c>
      <c r="M663" s="66">
        <f t="shared" ref="M663" si="1408">SUM(M661:M662)</f>
        <v>0</v>
      </c>
    </row>
    <row r="664" spans="1:13" s="47" customFormat="1" ht="15.75" customHeight="1" x14ac:dyDescent="0.2">
      <c r="A664" s="49" t="s">
        <v>51</v>
      </c>
      <c r="B664" s="46" t="s">
        <v>227</v>
      </c>
      <c r="C664" s="45">
        <f t="shared" ref="C664" si="1409">SUM(D664,G664,H664:M664)</f>
        <v>432960</v>
      </c>
      <c r="D664" s="45">
        <f t="shared" ref="D664" si="1410">SUM(E664:F664)</f>
        <v>341094</v>
      </c>
      <c r="E664" s="45">
        <v>275988</v>
      </c>
      <c r="F664" s="45">
        <v>65106</v>
      </c>
      <c r="G664" s="45">
        <v>82488</v>
      </c>
      <c r="H664" s="45"/>
      <c r="I664" s="45"/>
      <c r="J664" s="45">
        <v>9378</v>
      </c>
      <c r="K664" s="45"/>
      <c r="L664" s="45"/>
      <c r="M664" s="46"/>
    </row>
    <row r="665" spans="1:13" s="6" customFormat="1" ht="15.75" customHeight="1" x14ac:dyDescent="0.2">
      <c r="A665" s="42"/>
      <c r="B665" s="42"/>
      <c r="C665" s="24">
        <f>D665+G665+H665+I665+J665+K665+L665+M665</f>
        <v>273890</v>
      </c>
      <c r="D665" s="24">
        <f>SUM(E665,F665)</f>
        <v>272338</v>
      </c>
      <c r="E665" s="25">
        <v>220358</v>
      </c>
      <c r="F665" s="26">
        <v>51980</v>
      </c>
      <c r="G665" s="26">
        <v>1552</v>
      </c>
      <c r="H665" s="24"/>
      <c r="I665" s="24"/>
      <c r="J665" s="24"/>
      <c r="K665" s="24"/>
      <c r="L665" s="24"/>
      <c r="M665" s="24"/>
    </row>
    <row r="666" spans="1:13" s="6" customFormat="1" ht="15.75" customHeight="1" x14ac:dyDescent="0.2">
      <c r="A666" s="87"/>
      <c r="B666" s="87"/>
      <c r="C666" s="66">
        <f>SUM(C664:C665)</f>
        <v>706850</v>
      </c>
      <c r="D666" s="66">
        <f t="shared" ref="D666:M666" si="1411">SUM(D664:D665)</f>
        <v>613432</v>
      </c>
      <c r="E666" s="66">
        <f t="shared" si="1411"/>
        <v>496346</v>
      </c>
      <c r="F666" s="66">
        <f t="shared" si="1411"/>
        <v>117086</v>
      </c>
      <c r="G666" s="66">
        <f t="shared" si="1411"/>
        <v>84040</v>
      </c>
      <c r="H666" s="66">
        <f t="shared" si="1411"/>
        <v>0</v>
      </c>
      <c r="I666" s="66">
        <f t="shared" si="1411"/>
        <v>0</v>
      </c>
      <c r="J666" s="66">
        <f t="shared" si="1411"/>
        <v>9378</v>
      </c>
      <c r="K666" s="66">
        <f t="shared" si="1411"/>
        <v>0</v>
      </c>
      <c r="L666" s="66">
        <f t="shared" si="1411"/>
        <v>0</v>
      </c>
      <c r="M666" s="66">
        <f t="shared" si="1411"/>
        <v>0</v>
      </c>
    </row>
    <row r="667" spans="1:13" s="47" customFormat="1" ht="15.75" customHeight="1" x14ac:dyDescent="0.2">
      <c r="A667" s="49" t="s">
        <v>51</v>
      </c>
      <c r="B667" s="46" t="s">
        <v>68</v>
      </c>
      <c r="C667" s="45">
        <f>SUM(D667,G667,H667:M667)</f>
        <v>827366</v>
      </c>
      <c r="D667" s="45">
        <f>SUM(E667:F667)</f>
        <v>593519</v>
      </c>
      <c r="E667" s="45">
        <v>480233</v>
      </c>
      <c r="F667" s="45">
        <v>113286</v>
      </c>
      <c r="G667" s="45">
        <v>153847</v>
      </c>
      <c r="H667" s="45"/>
      <c r="I667" s="45"/>
      <c r="J667" s="45">
        <v>80000</v>
      </c>
      <c r="K667" s="45"/>
      <c r="L667" s="45"/>
      <c r="M667" s="46"/>
    </row>
    <row r="668" spans="1:13" s="6" customFormat="1" ht="15.75" customHeight="1" x14ac:dyDescent="0.2">
      <c r="A668" s="42"/>
      <c r="B668" s="42"/>
      <c r="C668" s="24">
        <f>D668+G668+H668+I668+J668+K668+L668+M668</f>
        <v>-33386</v>
      </c>
      <c r="D668" s="24">
        <f>SUM(E668,F668)</f>
        <v>13480</v>
      </c>
      <c r="E668" s="25">
        <v>10908</v>
      </c>
      <c r="F668" s="26">
        <v>2572</v>
      </c>
      <c r="G668" s="26">
        <v>-935</v>
      </c>
      <c r="H668" s="24"/>
      <c r="I668" s="24"/>
      <c r="J668" s="24">
        <v>-45931</v>
      </c>
      <c r="K668" s="24"/>
      <c r="L668" s="24"/>
      <c r="M668" s="24"/>
    </row>
    <row r="669" spans="1:13" s="6" customFormat="1" ht="15.75" customHeight="1" x14ac:dyDescent="0.2">
      <c r="A669" s="87"/>
      <c r="B669" s="87"/>
      <c r="C669" s="66">
        <f>SUM(C667:C668)</f>
        <v>793980</v>
      </c>
      <c r="D669" s="66">
        <f t="shared" ref="D669" si="1412">SUM(D667:D668)</f>
        <v>606999</v>
      </c>
      <c r="E669" s="66">
        <f t="shared" ref="E669" si="1413">SUM(E667:E668)</f>
        <v>491141</v>
      </c>
      <c r="F669" s="66">
        <f t="shared" ref="F669" si="1414">SUM(F667:F668)</f>
        <v>115858</v>
      </c>
      <c r="G669" s="66">
        <f t="shared" ref="G669" si="1415">SUM(G667:G668)</f>
        <v>152912</v>
      </c>
      <c r="H669" s="66">
        <f t="shared" ref="H669" si="1416">SUM(H667:H668)</f>
        <v>0</v>
      </c>
      <c r="I669" s="66">
        <f t="shared" ref="I669:K669" si="1417">SUM(I667:I668)</f>
        <v>0</v>
      </c>
      <c r="J669" s="66">
        <f t="shared" si="1417"/>
        <v>34069</v>
      </c>
      <c r="K669" s="66">
        <f t="shared" si="1417"/>
        <v>0</v>
      </c>
      <c r="L669" s="66">
        <f t="shared" ref="L669" si="1418">SUM(L667:L668)</f>
        <v>0</v>
      </c>
      <c r="M669" s="66">
        <f t="shared" ref="M669" si="1419">SUM(M667:M668)</f>
        <v>0</v>
      </c>
    </row>
    <row r="670" spans="1:13" s="47" customFormat="1" ht="24" customHeight="1" x14ac:dyDescent="0.2">
      <c r="A670" s="49" t="s">
        <v>51</v>
      </c>
      <c r="B670" s="46" t="s">
        <v>156</v>
      </c>
      <c r="C670" s="45">
        <f>SUM(D670,G670,H670:M670)</f>
        <v>1057019</v>
      </c>
      <c r="D670" s="45">
        <f>SUM(E670:F670)</f>
        <v>756904</v>
      </c>
      <c r="E670" s="45">
        <v>612431</v>
      </c>
      <c r="F670" s="45">
        <v>144473</v>
      </c>
      <c r="G670" s="45">
        <v>217078</v>
      </c>
      <c r="H670" s="45"/>
      <c r="I670" s="45"/>
      <c r="J670" s="45">
        <v>29037</v>
      </c>
      <c r="K670" s="45">
        <v>54000</v>
      </c>
      <c r="L670" s="45"/>
      <c r="M670" s="46"/>
    </row>
    <row r="671" spans="1:13" s="6" customFormat="1" ht="15.75" customHeight="1" x14ac:dyDescent="0.2">
      <c r="A671" s="42"/>
      <c r="B671" s="42"/>
      <c r="C671" s="24">
        <f>D671+G671+H671+I671+J671+K671+L671+M671</f>
        <v>23048</v>
      </c>
      <c r="D671" s="24">
        <f>SUM(E671,F671)</f>
        <v>7663</v>
      </c>
      <c r="E671" s="25">
        <v>6200</v>
      </c>
      <c r="F671" s="26">
        <v>1463</v>
      </c>
      <c r="G671" s="26">
        <v>15385</v>
      </c>
      <c r="H671" s="24"/>
      <c r="I671" s="24"/>
      <c r="J671" s="24"/>
      <c r="K671" s="24"/>
      <c r="L671" s="24"/>
      <c r="M671" s="24"/>
    </row>
    <row r="672" spans="1:13" s="6" customFormat="1" ht="15.75" customHeight="1" x14ac:dyDescent="0.2">
      <c r="A672" s="87"/>
      <c r="B672" s="87"/>
      <c r="C672" s="66">
        <f>SUM(C670:C671)</f>
        <v>1080067</v>
      </c>
      <c r="D672" s="66">
        <f t="shared" ref="D672" si="1420">SUM(D670:D671)</f>
        <v>764567</v>
      </c>
      <c r="E672" s="66">
        <f t="shared" ref="E672" si="1421">SUM(E670:E671)</f>
        <v>618631</v>
      </c>
      <c r="F672" s="66">
        <f t="shared" ref="F672" si="1422">SUM(F670:F671)</f>
        <v>145936</v>
      </c>
      <c r="G672" s="66">
        <f t="shared" ref="G672" si="1423">SUM(G670:G671)</f>
        <v>232463</v>
      </c>
      <c r="H672" s="66">
        <f t="shared" ref="H672" si="1424">SUM(H670:H671)</f>
        <v>0</v>
      </c>
      <c r="I672" s="66">
        <f t="shared" ref="I672" si="1425">SUM(I670:I671)</f>
        <v>0</v>
      </c>
      <c r="J672" s="66">
        <f t="shared" ref="J672" si="1426">SUM(J670:J671)</f>
        <v>29037</v>
      </c>
      <c r="K672" s="66">
        <f t="shared" ref="K672" si="1427">SUM(K670:K671)</f>
        <v>54000</v>
      </c>
      <c r="L672" s="66">
        <f t="shared" ref="L672" si="1428">SUM(L670:L671)</f>
        <v>0</v>
      </c>
      <c r="M672" s="66">
        <f t="shared" ref="M672" si="1429">SUM(M670:M671)</f>
        <v>0</v>
      </c>
    </row>
    <row r="673" spans="1:13" s="47" customFormat="1" ht="15.75" customHeight="1" x14ac:dyDescent="0.2">
      <c r="A673" s="49" t="s">
        <v>59</v>
      </c>
      <c r="B673" s="46" t="s">
        <v>60</v>
      </c>
      <c r="C673" s="45">
        <f t="shared" si="1234"/>
        <v>484804</v>
      </c>
      <c r="D673" s="45">
        <f t="shared" si="1255"/>
        <v>401636</v>
      </c>
      <c r="E673" s="45">
        <v>324976</v>
      </c>
      <c r="F673" s="45">
        <v>76660</v>
      </c>
      <c r="G673" s="45">
        <v>76410</v>
      </c>
      <c r="H673" s="45"/>
      <c r="I673" s="45"/>
      <c r="J673" s="45">
        <v>6000</v>
      </c>
      <c r="K673" s="46"/>
      <c r="L673" s="45">
        <v>758</v>
      </c>
      <c r="M673" s="46"/>
    </row>
    <row r="674" spans="1:13" s="6" customFormat="1" ht="15.75" customHeight="1" x14ac:dyDescent="0.2">
      <c r="A674" s="42"/>
      <c r="B674" s="42"/>
      <c r="C674" s="24">
        <f>D674+G674+H674+I674+J674+K674+L674+M674</f>
        <v>2661</v>
      </c>
      <c r="D674" s="24">
        <f>SUM(E674,F674)</f>
        <v>2661</v>
      </c>
      <c r="E674" s="25">
        <v>2153</v>
      </c>
      <c r="F674" s="26">
        <v>508</v>
      </c>
      <c r="G674" s="26">
        <v>1000</v>
      </c>
      <c r="H674" s="24"/>
      <c r="I674" s="24"/>
      <c r="J674" s="24">
        <v>-1000</v>
      </c>
      <c r="K674" s="24"/>
      <c r="L674" s="24"/>
      <c r="M674" s="24"/>
    </row>
    <row r="675" spans="1:13" s="6" customFormat="1" ht="15.75" customHeight="1" x14ac:dyDescent="0.2">
      <c r="A675" s="87"/>
      <c r="B675" s="87"/>
      <c r="C675" s="66">
        <f>SUM(C673:C674)</f>
        <v>487465</v>
      </c>
      <c r="D675" s="66">
        <f t="shared" ref="D675" si="1430">SUM(D673:D674)</f>
        <v>404297</v>
      </c>
      <c r="E675" s="66">
        <f t="shared" ref="E675" si="1431">SUM(E673:E674)</f>
        <v>327129</v>
      </c>
      <c r="F675" s="66">
        <f t="shared" ref="F675" si="1432">SUM(F673:F674)</f>
        <v>77168</v>
      </c>
      <c r="G675" s="66">
        <f t="shared" ref="G675" si="1433">SUM(G673:G674)</f>
        <v>77410</v>
      </c>
      <c r="H675" s="66">
        <f t="shared" ref="H675" si="1434">SUM(H673:H674)</f>
        <v>0</v>
      </c>
      <c r="I675" s="66">
        <f t="shared" ref="I675" si="1435">SUM(I673:I674)</f>
        <v>0</v>
      </c>
      <c r="J675" s="66">
        <f t="shared" ref="J675" si="1436">SUM(J673:J674)</f>
        <v>5000</v>
      </c>
      <c r="K675" s="66">
        <f t="shared" ref="K675" si="1437">SUM(K673:K674)</f>
        <v>0</v>
      </c>
      <c r="L675" s="66">
        <f t="shared" ref="L675" si="1438">SUM(L673:L674)</f>
        <v>758</v>
      </c>
      <c r="M675" s="66">
        <f t="shared" ref="M675" si="1439">SUM(M673:M674)</f>
        <v>0</v>
      </c>
    </row>
    <row r="676" spans="1:13" s="47" customFormat="1" ht="15.75" customHeight="1" x14ac:dyDescent="0.2">
      <c r="A676" s="49" t="s">
        <v>59</v>
      </c>
      <c r="B676" s="46" t="s">
        <v>61</v>
      </c>
      <c r="C676" s="45">
        <f t="shared" si="1234"/>
        <v>221362</v>
      </c>
      <c r="D676" s="45">
        <f t="shared" si="1255"/>
        <v>170654</v>
      </c>
      <c r="E676" s="45">
        <v>137271</v>
      </c>
      <c r="F676" s="45">
        <v>33383</v>
      </c>
      <c r="G676" s="45">
        <v>46619</v>
      </c>
      <c r="H676" s="45"/>
      <c r="I676" s="45"/>
      <c r="J676" s="45">
        <v>4089</v>
      </c>
      <c r="K676" s="46"/>
      <c r="L676" s="46"/>
      <c r="M676" s="46"/>
    </row>
    <row r="677" spans="1:13" s="6" customFormat="1" ht="15.75" customHeight="1" x14ac:dyDescent="0.2">
      <c r="A677" s="42"/>
      <c r="B677" s="42"/>
      <c r="C677" s="24">
        <f>D677+G677+H677+I677+J677+K677+L677+M677</f>
        <v>780</v>
      </c>
      <c r="D677" s="24">
        <f>SUM(E677,F677)</f>
        <v>460</v>
      </c>
      <c r="E677" s="25">
        <v>311</v>
      </c>
      <c r="F677" s="26">
        <v>149</v>
      </c>
      <c r="G677" s="26">
        <v>320</v>
      </c>
      <c r="H677" s="24"/>
      <c r="I677" s="24"/>
      <c r="J677" s="24"/>
      <c r="K677" s="24"/>
      <c r="L677" s="24"/>
      <c r="M677" s="24"/>
    </row>
    <row r="678" spans="1:13" s="6" customFormat="1" ht="15.75" customHeight="1" x14ac:dyDescent="0.2">
      <c r="A678" s="87"/>
      <c r="B678" s="87"/>
      <c r="C678" s="66">
        <f t="shared" ref="C678:M678" si="1440">SUM(C676:C677)</f>
        <v>222142</v>
      </c>
      <c r="D678" s="66">
        <f t="shared" si="1440"/>
        <v>171114</v>
      </c>
      <c r="E678" s="66">
        <f t="shared" si="1440"/>
        <v>137582</v>
      </c>
      <c r="F678" s="66">
        <f t="shared" si="1440"/>
        <v>33532</v>
      </c>
      <c r="G678" s="66">
        <f t="shared" si="1440"/>
        <v>46939</v>
      </c>
      <c r="H678" s="66">
        <f t="shared" si="1440"/>
        <v>0</v>
      </c>
      <c r="I678" s="66">
        <f t="shared" si="1440"/>
        <v>0</v>
      </c>
      <c r="J678" s="66">
        <f t="shared" si="1440"/>
        <v>4089</v>
      </c>
      <c r="K678" s="66">
        <f t="shared" si="1440"/>
        <v>0</v>
      </c>
      <c r="L678" s="66">
        <f t="shared" si="1440"/>
        <v>0</v>
      </c>
      <c r="M678" s="66">
        <f t="shared" si="1440"/>
        <v>0</v>
      </c>
    </row>
    <row r="679" spans="1:13" s="47" customFormat="1" ht="15.75" customHeight="1" x14ac:dyDescent="0.2">
      <c r="A679" s="49" t="s">
        <v>59</v>
      </c>
      <c r="B679" s="46" t="s">
        <v>228</v>
      </c>
      <c r="C679" s="45">
        <f t="shared" ref="C679" si="1441">SUM(D679,G679,H679:M679)</f>
        <v>179020</v>
      </c>
      <c r="D679" s="45">
        <f t="shared" ref="D679" si="1442">SUM(E679:F679)</f>
        <v>154429</v>
      </c>
      <c r="E679" s="45">
        <v>124952</v>
      </c>
      <c r="F679" s="45">
        <v>29477</v>
      </c>
      <c r="G679" s="45">
        <v>19192</v>
      </c>
      <c r="H679" s="45"/>
      <c r="I679" s="45"/>
      <c r="J679" s="45">
        <v>4160</v>
      </c>
      <c r="K679" s="46"/>
      <c r="L679" s="45">
        <v>1239</v>
      </c>
      <c r="M679" s="46"/>
    </row>
    <row r="680" spans="1:13" s="6" customFormat="1" ht="15.75" customHeight="1" x14ac:dyDescent="0.2">
      <c r="A680" s="42"/>
      <c r="B680" s="42"/>
      <c r="C680" s="24">
        <f>D680+G680+H680+I680+J680+K680+L680+M680</f>
        <v>743</v>
      </c>
      <c r="D680" s="24">
        <f>SUM(E680,F680)</f>
        <v>743</v>
      </c>
      <c r="E680" s="25">
        <v>601</v>
      </c>
      <c r="F680" s="26">
        <v>142</v>
      </c>
      <c r="G680" s="26"/>
      <c r="H680" s="24"/>
      <c r="I680" s="24"/>
      <c r="J680" s="24"/>
      <c r="K680" s="24"/>
      <c r="L680" s="24"/>
      <c r="M680" s="24"/>
    </row>
    <row r="681" spans="1:13" s="6" customFormat="1" ht="15.75" customHeight="1" x14ac:dyDescent="0.2">
      <c r="A681" s="87"/>
      <c r="B681" s="87"/>
      <c r="C681" s="66">
        <f t="shared" ref="C681:M681" si="1443">SUM(C679:C680)</f>
        <v>179763</v>
      </c>
      <c r="D681" s="66">
        <f t="shared" si="1443"/>
        <v>155172</v>
      </c>
      <c r="E681" s="66">
        <f t="shared" si="1443"/>
        <v>125553</v>
      </c>
      <c r="F681" s="66">
        <f t="shared" si="1443"/>
        <v>29619</v>
      </c>
      <c r="G681" s="66">
        <f t="shared" si="1443"/>
        <v>19192</v>
      </c>
      <c r="H681" s="66">
        <f t="shared" si="1443"/>
        <v>0</v>
      </c>
      <c r="I681" s="66">
        <f t="shared" si="1443"/>
        <v>0</v>
      </c>
      <c r="J681" s="66">
        <f t="shared" si="1443"/>
        <v>4160</v>
      </c>
      <c r="K681" s="66">
        <f t="shared" si="1443"/>
        <v>0</v>
      </c>
      <c r="L681" s="66">
        <f t="shared" si="1443"/>
        <v>1239</v>
      </c>
      <c r="M681" s="66">
        <f t="shared" si="1443"/>
        <v>0</v>
      </c>
    </row>
    <row r="682" spans="1:13" s="47" customFormat="1" ht="15.75" customHeight="1" x14ac:dyDescent="0.2">
      <c r="A682" s="49" t="s">
        <v>59</v>
      </c>
      <c r="B682" s="46" t="s">
        <v>229</v>
      </c>
      <c r="C682" s="45">
        <f t="shared" ref="C682" si="1444">SUM(D682,G682,H682:M682)</f>
        <v>235133</v>
      </c>
      <c r="D682" s="45">
        <f t="shared" ref="D682" si="1445">SUM(E682:F682)</f>
        <v>207529</v>
      </c>
      <c r="E682" s="45">
        <v>165237</v>
      </c>
      <c r="F682" s="45">
        <v>42292</v>
      </c>
      <c r="G682" s="45">
        <v>23550</v>
      </c>
      <c r="H682" s="45"/>
      <c r="I682" s="45"/>
      <c r="J682" s="45">
        <v>3000</v>
      </c>
      <c r="K682" s="46"/>
      <c r="L682" s="45">
        <v>1054</v>
      </c>
      <c r="M682" s="46"/>
    </row>
    <row r="683" spans="1:13" s="6" customFormat="1" ht="15.75" customHeight="1" x14ac:dyDescent="0.2">
      <c r="A683" s="42"/>
      <c r="B683" s="42"/>
      <c r="C683" s="24">
        <f>D683+G683+H683+I683+J683+K683+L683+M683</f>
        <v>1385</v>
      </c>
      <c r="D683" s="24">
        <f>SUM(E683,F683)</f>
        <v>1385</v>
      </c>
      <c r="E683" s="25">
        <v>1121</v>
      </c>
      <c r="F683" s="26">
        <v>264</v>
      </c>
      <c r="G683" s="26">
        <v>-45</v>
      </c>
      <c r="H683" s="24"/>
      <c r="I683" s="24"/>
      <c r="J683" s="24">
        <v>45</v>
      </c>
      <c r="K683" s="24"/>
      <c r="L683" s="24"/>
      <c r="M683" s="24"/>
    </row>
    <row r="684" spans="1:13" s="6" customFormat="1" ht="15.75" customHeight="1" x14ac:dyDescent="0.2">
      <c r="A684" s="87"/>
      <c r="B684" s="87"/>
      <c r="C684" s="66">
        <f t="shared" ref="C684:M684" si="1446">SUM(C682:C683)</f>
        <v>236518</v>
      </c>
      <c r="D684" s="66">
        <f t="shared" si="1446"/>
        <v>208914</v>
      </c>
      <c r="E684" s="66">
        <f t="shared" si="1446"/>
        <v>166358</v>
      </c>
      <c r="F684" s="66">
        <f t="shared" si="1446"/>
        <v>42556</v>
      </c>
      <c r="G684" s="66">
        <f t="shared" si="1446"/>
        <v>23505</v>
      </c>
      <c r="H684" s="66">
        <f t="shared" si="1446"/>
        <v>0</v>
      </c>
      <c r="I684" s="66">
        <f t="shared" si="1446"/>
        <v>0</v>
      </c>
      <c r="J684" s="66">
        <f t="shared" si="1446"/>
        <v>3045</v>
      </c>
      <c r="K684" s="66">
        <f t="shared" si="1446"/>
        <v>0</v>
      </c>
      <c r="L684" s="66">
        <f t="shared" si="1446"/>
        <v>1054</v>
      </c>
      <c r="M684" s="66">
        <f t="shared" si="1446"/>
        <v>0</v>
      </c>
    </row>
    <row r="685" spans="1:13" s="47" customFormat="1" ht="15.75" customHeight="1" x14ac:dyDescent="0.2">
      <c r="A685" s="49" t="s">
        <v>59</v>
      </c>
      <c r="B685" s="46" t="s">
        <v>62</v>
      </c>
      <c r="C685" s="45">
        <f t="shared" si="1234"/>
        <v>600639</v>
      </c>
      <c r="D685" s="45">
        <f t="shared" si="1255"/>
        <v>396062</v>
      </c>
      <c r="E685" s="45">
        <v>319413</v>
      </c>
      <c r="F685" s="45">
        <v>76649</v>
      </c>
      <c r="G685" s="45">
        <v>189727</v>
      </c>
      <c r="H685" s="45"/>
      <c r="I685" s="45"/>
      <c r="J685" s="45">
        <v>14850</v>
      </c>
      <c r="K685" s="46"/>
      <c r="L685" s="46"/>
      <c r="M685" s="46"/>
    </row>
    <row r="686" spans="1:13" s="6" customFormat="1" ht="15.75" customHeight="1" x14ac:dyDescent="0.2">
      <c r="A686" s="42"/>
      <c r="B686" s="42"/>
      <c r="C686" s="24">
        <f>D686+G686+H686+I686+J686+K686+L686+M686</f>
        <v>2004</v>
      </c>
      <c r="D686" s="24">
        <f>SUM(E686,F686)</f>
        <v>2004</v>
      </c>
      <c r="E686" s="25">
        <v>1622</v>
      </c>
      <c r="F686" s="26">
        <v>382</v>
      </c>
      <c r="G686" s="26"/>
      <c r="H686" s="24"/>
      <c r="I686" s="24"/>
      <c r="J686" s="24"/>
      <c r="K686" s="24"/>
      <c r="L686" s="24"/>
      <c r="M686" s="24"/>
    </row>
    <row r="687" spans="1:13" s="6" customFormat="1" ht="15.75" customHeight="1" x14ac:dyDescent="0.2">
      <c r="A687" s="87"/>
      <c r="B687" s="87"/>
      <c r="C687" s="66">
        <f t="shared" ref="C687:M687" si="1447">SUM(C685:C686)</f>
        <v>602643</v>
      </c>
      <c r="D687" s="66">
        <f t="shared" si="1447"/>
        <v>398066</v>
      </c>
      <c r="E687" s="66">
        <f t="shared" si="1447"/>
        <v>321035</v>
      </c>
      <c r="F687" s="66">
        <f t="shared" si="1447"/>
        <v>77031</v>
      </c>
      <c r="G687" s="66">
        <f t="shared" si="1447"/>
        <v>189727</v>
      </c>
      <c r="H687" s="66">
        <f t="shared" si="1447"/>
        <v>0</v>
      </c>
      <c r="I687" s="66">
        <f t="shared" si="1447"/>
        <v>0</v>
      </c>
      <c r="J687" s="66">
        <f t="shared" si="1447"/>
        <v>14850</v>
      </c>
      <c r="K687" s="66">
        <f t="shared" si="1447"/>
        <v>0</v>
      </c>
      <c r="L687" s="66">
        <f t="shared" si="1447"/>
        <v>0</v>
      </c>
      <c r="M687" s="66">
        <f t="shared" si="1447"/>
        <v>0</v>
      </c>
    </row>
    <row r="688" spans="1:13" s="47" customFormat="1" ht="21.75" customHeight="1" x14ac:dyDescent="0.2">
      <c r="A688" s="95" t="s">
        <v>230</v>
      </c>
      <c r="B688" s="46" t="s">
        <v>232</v>
      </c>
      <c r="C688" s="45">
        <f t="shared" si="1234"/>
        <v>40660</v>
      </c>
      <c r="D688" s="45">
        <f t="shared" si="1255"/>
        <v>0</v>
      </c>
      <c r="E688" s="45"/>
      <c r="F688" s="45"/>
      <c r="G688" s="45">
        <v>40660</v>
      </c>
      <c r="H688" s="45"/>
      <c r="I688" s="45"/>
      <c r="J688" s="45"/>
      <c r="K688" s="45"/>
      <c r="L688" s="46"/>
      <c r="M688" s="46"/>
    </row>
    <row r="689" spans="1:13" s="6" customFormat="1" ht="15.75" customHeight="1" x14ac:dyDescent="0.2">
      <c r="A689" s="42"/>
      <c r="B689" s="42"/>
      <c r="C689" s="24">
        <f>D689+G689+H689+I689+J689+K689+L689+M689</f>
        <v>0</v>
      </c>
      <c r="D689" s="24">
        <f>SUM(E689,F689)</f>
        <v>0</v>
      </c>
      <c r="E689" s="25"/>
      <c r="F689" s="26"/>
      <c r="G689" s="26"/>
      <c r="H689" s="24"/>
      <c r="I689" s="24"/>
      <c r="J689" s="24"/>
      <c r="K689" s="24"/>
      <c r="L689" s="24"/>
      <c r="M689" s="24"/>
    </row>
    <row r="690" spans="1:13" s="6" customFormat="1" ht="15.75" customHeight="1" x14ac:dyDescent="0.2">
      <c r="A690" s="87"/>
      <c r="B690" s="87"/>
      <c r="C690" s="66">
        <f t="shared" ref="C690:M690" si="1448">SUM(C688:C689)</f>
        <v>40660</v>
      </c>
      <c r="D690" s="66">
        <f t="shared" si="1448"/>
        <v>0</v>
      </c>
      <c r="E690" s="66">
        <f t="shared" si="1448"/>
        <v>0</v>
      </c>
      <c r="F690" s="66">
        <f t="shared" si="1448"/>
        <v>0</v>
      </c>
      <c r="G690" s="66">
        <f t="shared" si="1448"/>
        <v>40660</v>
      </c>
      <c r="H690" s="66">
        <f t="shared" si="1448"/>
        <v>0</v>
      </c>
      <c r="I690" s="66">
        <f t="shared" si="1448"/>
        <v>0</v>
      </c>
      <c r="J690" s="66">
        <f t="shared" si="1448"/>
        <v>0</v>
      </c>
      <c r="K690" s="66">
        <f t="shared" si="1448"/>
        <v>0</v>
      </c>
      <c r="L690" s="66">
        <f t="shared" si="1448"/>
        <v>0</v>
      </c>
      <c r="M690" s="66">
        <f t="shared" si="1448"/>
        <v>0</v>
      </c>
    </row>
    <row r="691" spans="1:13" s="47" customFormat="1" ht="30" customHeight="1" x14ac:dyDescent="0.2">
      <c r="A691" s="95" t="s">
        <v>67</v>
      </c>
      <c r="B691" s="46" t="s">
        <v>64</v>
      </c>
      <c r="C691" s="45">
        <f t="shared" ref="C691" si="1449">SUM(D691,G691,H691:M691)</f>
        <v>327103</v>
      </c>
      <c r="D691" s="45">
        <f t="shared" ref="D691" si="1450">SUM(E691:F691)</f>
        <v>279953</v>
      </c>
      <c r="E691" s="45">
        <v>225870</v>
      </c>
      <c r="F691" s="45">
        <v>54083</v>
      </c>
      <c r="G691" s="45">
        <v>41280</v>
      </c>
      <c r="H691" s="45"/>
      <c r="I691" s="45"/>
      <c r="J691" s="45">
        <v>5870</v>
      </c>
      <c r="K691" s="45"/>
      <c r="L691" s="45"/>
      <c r="M691" s="46"/>
    </row>
    <row r="692" spans="1:13" s="6" customFormat="1" ht="15.75" customHeight="1" x14ac:dyDescent="0.2">
      <c r="A692" s="42"/>
      <c r="B692" s="42"/>
      <c r="C692" s="24">
        <f>D692+G692+H692+I692+J692+K692+L692+M692</f>
        <v>1260</v>
      </c>
      <c r="D692" s="24">
        <f>SUM(E692,F692)</f>
        <v>1260</v>
      </c>
      <c r="E692" s="25">
        <v>1020</v>
      </c>
      <c r="F692" s="26">
        <v>240</v>
      </c>
      <c r="G692" s="26">
        <v>-352</v>
      </c>
      <c r="H692" s="24"/>
      <c r="I692" s="24"/>
      <c r="J692" s="24">
        <v>352</v>
      </c>
      <c r="K692" s="24"/>
      <c r="L692" s="24"/>
      <c r="M692" s="24"/>
    </row>
    <row r="693" spans="1:13" s="6" customFormat="1" ht="15.75" customHeight="1" x14ac:dyDescent="0.2">
      <c r="A693" s="87"/>
      <c r="B693" s="87"/>
      <c r="C693" s="66">
        <f t="shared" ref="C693:M693" si="1451">SUM(C691:C692)</f>
        <v>328363</v>
      </c>
      <c r="D693" s="66">
        <f t="shared" si="1451"/>
        <v>281213</v>
      </c>
      <c r="E693" s="66">
        <f t="shared" si="1451"/>
        <v>226890</v>
      </c>
      <c r="F693" s="66">
        <f t="shared" si="1451"/>
        <v>54323</v>
      </c>
      <c r="G693" s="66">
        <f t="shared" si="1451"/>
        <v>40928</v>
      </c>
      <c r="H693" s="66">
        <f t="shared" si="1451"/>
        <v>0</v>
      </c>
      <c r="I693" s="66">
        <f t="shared" si="1451"/>
        <v>0</v>
      </c>
      <c r="J693" s="66">
        <f t="shared" si="1451"/>
        <v>6222</v>
      </c>
      <c r="K693" s="66">
        <f t="shared" si="1451"/>
        <v>0</v>
      </c>
      <c r="L693" s="66">
        <f t="shared" si="1451"/>
        <v>0</v>
      </c>
      <c r="M693" s="66">
        <f t="shared" si="1451"/>
        <v>0</v>
      </c>
    </row>
    <row r="694" spans="1:13" s="47" customFormat="1" ht="23.25" customHeight="1" x14ac:dyDescent="0.2">
      <c r="A694" s="49" t="s">
        <v>67</v>
      </c>
      <c r="B694" s="46" t="s">
        <v>186</v>
      </c>
      <c r="C694" s="45">
        <f t="shared" si="1234"/>
        <v>15178</v>
      </c>
      <c r="D694" s="45">
        <f t="shared" si="1255"/>
        <v>0</v>
      </c>
      <c r="E694" s="45"/>
      <c r="F694" s="45"/>
      <c r="G694" s="45">
        <v>15178</v>
      </c>
      <c r="H694" s="45" t="s">
        <v>171</v>
      </c>
      <c r="I694" s="45"/>
      <c r="J694" s="45"/>
      <c r="K694" s="46"/>
      <c r="L694" s="46"/>
      <c r="M694" s="46"/>
    </row>
    <row r="695" spans="1:13" s="6" customFormat="1" ht="15.75" customHeight="1" x14ac:dyDescent="0.2">
      <c r="A695" s="42"/>
      <c r="B695" s="42"/>
      <c r="C695" s="24">
        <f>D695+G695+H695+I695+J695+K695+L695+M695</f>
        <v>0</v>
      </c>
      <c r="D695" s="24">
        <f>SUM(E695,F695)</f>
        <v>0</v>
      </c>
      <c r="E695" s="25"/>
      <c r="F695" s="26"/>
      <c r="G695" s="26"/>
      <c r="H695" s="24"/>
      <c r="I695" s="24"/>
      <c r="J695" s="24"/>
      <c r="K695" s="24"/>
      <c r="L695" s="24"/>
      <c r="M695" s="24"/>
    </row>
    <row r="696" spans="1:13" s="6" customFormat="1" ht="15.75" customHeight="1" x14ac:dyDescent="0.2">
      <c r="A696" s="87"/>
      <c r="B696" s="87"/>
      <c r="C696" s="66">
        <f t="shared" ref="C696:M696" si="1452">SUM(C694:C695)</f>
        <v>15178</v>
      </c>
      <c r="D696" s="66">
        <f t="shared" si="1452"/>
        <v>0</v>
      </c>
      <c r="E696" s="66">
        <f t="shared" si="1452"/>
        <v>0</v>
      </c>
      <c r="F696" s="66">
        <f t="shared" si="1452"/>
        <v>0</v>
      </c>
      <c r="G696" s="66">
        <f t="shared" si="1452"/>
        <v>15178</v>
      </c>
      <c r="H696" s="66">
        <f t="shared" si="1452"/>
        <v>0</v>
      </c>
      <c r="I696" s="66">
        <f t="shared" si="1452"/>
        <v>0</v>
      </c>
      <c r="J696" s="66">
        <f t="shared" si="1452"/>
        <v>0</v>
      </c>
      <c r="K696" s="66">
        <f t="shared" si="1452"/>
        <v>0</v>
      </c>
      <c r="L696" s="66">
        <f t="shared" si="1452"/>
        <v>0</v>
      </c>
      <c r="M696" s="66">
        <f t="shared" si="1452"/>
        <v>0</v>
      </c>
    </row>
    <row r="697" spans="1:13" s="47" customFormat="1" ht="36.75" customHeight="1" x14ac:dyDescent="0.2">
      <c r="A697" s="49" t="s">
        <v>67</v>
      </c>
      <c r="B697" s="49" t="s">
        <v>187</v>
      </c>
      <c r="C697" s="45">
        <f>SUM(D697,G697,H697:M697)</f>
        <v>159</v>
      </c>
      <c r="D697" s="45">
        <f>SUM(E697:F697)</f>
        <v>0</v>
      </c>
      <c r="E697" s="45"/>
      <c r="F697" s="45"/>
      <c r="G697" s="45">
        <v>159</v>
      </c>
      <c r="H697" s="45"/>
      <c r="I697" s="45"/>
      <c r="J697" s="45"/>
      <c r="K697" s="46"/>
      <c r="L697" s="46"/>
      <c r="M697" s="46"/>
    </row>
    <row r="698" spans="1:13" s="6" customFormat="1" ht="15.75" customHeight="1" x14ac:dyDescent="0.2">
      <c r="A698" s="42"/>
      <c r="B698" s="42"/>
      <c r="C698" s="24">
        <f>D698+G698+H698+I698+J698+K698+L698+M698</f>
        <v>0</v>
      </c>
      <c r="D698" s="24">
        <f>SUM(E698,F698)</f>
        <v>0</v>
      </c>
      <c r="E698" s="25"/>
      <c r="F698" s="26"/>
      <c r="G698" s="26"/>
      <c r="H698" s="24"/>
      <c r="I698" s="24"/>
      <c r="J698" s="24"/>
      <c r="K698" s="24"/>
      <c r="L698" s="24"/>
      <c r="M698" s="24"/>
    </row>
    <row r="699" spans="1:13" s="6" customFormat="1" ht="15.75" customHeight="1" x14ac:dyDescent="0.2">
      <c r="A699" s="87"/>
      <c r="B699" s="87"/>
      <c r="C699" s="66">
        <f t="shared" ref="C699:M699" si="1453">SUM(C697:C698)</f>
        <v>159</v>
      </c>
      <c r="D699" s="66">
        <f t="shared" si="1453"/>
        <v>0</v>
      </c>
      <c r="E699" s="66">
        <f t="shared" si="1453"/>
        <v>0</v>
      </c>
      <c r="F699" s="66">
        <f t="shared" si="1453"/>
        <v>0</v>
      </c>
      <c r="G699" s="66">
        <f t="shared" si="1453"/>
        <v>159</v>
      </c>
      <c r="H699" s="66">
        <f t="shared" si="1453"/>
        <v>0</v>
      </c>
      <c r="I699" s="66">
        <f t="shared" si="1453"/>
        <v>0</v>
      </c>
      <c r="J699" s="66">
        <f t="shared" si="1453"/>
        <v>0</v>
      </c>
      <c r="K699" s="66">
        <f t="shared" si="1453"/>
        <v>0</v>
      </c>
      <c r="L699" s="66">
        <f t="shared" si="1453"/>
        <v>0</v>
      </c>
      <c r="M699" s="66">
        <f t="shared" si="1453"/>
        <v>0</v>
      </c>
    </row>
    <row r="700" spans="1:13" s="47" customFormat="1" ht="27" customHeight="1" x14ac:dyDescent="0.2">
      <c r="A700" s="49" t="s">
        <v>67</v>
      </c>
      <c r="B700" s="49" t="s">
        <v>169</v>
      </c>
      <c r="C700" s="45">
        <f>SUM(D700,G700,H700:M700)</f>
        <v>131841</v>
      </c>
      <c r="D700" s="45">
        <f>SUM(E700:F700)</f>
        <v>90771</v>
      </c>
      <c r="E700" s="45">
        <v>73445</v>
      </c>
      <c r="F700" s="45">
        <v>17326</v>
      </c>
      <c r="G700" s="45">
        <v>36070</v>
      </c>
      <c r="H700" s="45"/>
      <c r="I700" s="45"/>
      <c r="J700" s="45">
        <v>5000</v>
      </c>
      <c r="K700" s="46"/>
      <c r="L700" s="46"/>
      <c r="M700" s="46"/>
    </row>
    <row r="701" spans="1:13" s="6" customFormat="1" ht="15.75" customHeight="1" x14ac:dyDescent="0.2">
      <c r="A701" s="42"/>
      <c r="B701" s="42"/>
      <c r="C701" s="24">
        <f>D701+G701+H701+I701+J701+K701+L701+M701</f>
        <v>0</v>
      </c>
      <c r="D701" s="24">
        <f>SUM(E701,F701)</f>
        <v>0</v>
      </c>
      <c r="E701" s="25"/>
      <c r="F701" s="26"/>
      <c r="G701" s="26"/>
      <c r="H701" s="24"/>
      <c r="I701" s="24"/>
      <c r="J701" s="24"/>
      <c r="K701" s="24"/>
      <c r="L701" s="24"/>
      <c r="M701" s="24"/>
    </row>
    <row r="702" spans="1:13" s="6" customFormat="1" ht="15.75" customHeight="1" x14ac:dyDescent="0.2">
      <c r="A702" s="87"/>
      <c r="B702" s="87"/>
      <c r="C702" s="66">
        <f t="shared" ref="C702:M702" si="1454">SUM(C700:C701)</f>
        <v>131841</v>
      </c>
      <c r="D702" s="66">
        <f t="shared" si="1454"/>
        <v>90771</v>
      </c>
      <c r="E702" s="66">
        <f t="shared" si="1454"/>
        <v>73445</v>
      </c>
      <c r="F702" s="66">
        <f t="shared" si="1454"/>
        <v>17326</v>
      </c>
      <c r="G702" s="66">
        <f t="shared" si="1454"/>
        <v>36070</v>
      </c>
      <c r="H702" s="66">
        <f t="shared" si="1454"/>
        <v>0</v>
      </c>
      <c r="I702" s="66">
        <f t="shared" si="1454"/>
        <v>0</v>
      </c>
      <c r="J702" s="66">
        <f t="shared" si="1454"/>
        <v>5000</v>
      </c>
      <c r="K702" s="66">
        <f t="shared" si="1454"/>
        <v>0</v>
      </c>
      <c r="L702" s="66">
        <f t="shared" si="1454"/>
        <v>0</v>
      </c>
      <c r="M702" s="66">
        <f t="shared" si="1454"/>
        <v>0</v>
      </c>
    </row>
    <row r="703" spans="1:13" s="47" customFormat="1" ht="30.75" customHeight="1" x14ac:dyDescent="0.2">
      <c r="A703" s="49" t="s">
        <v>67</v>
      </c>
      <c r="B703" s="49" t="s">
        <v>65</v>
      </c>
      <c r="C703" s="45">
        <f>SUM(D703,G703,H703:M703)</f>
        <v>81990</v>
      </c>
      <c r="D703" s="45">
        <f>SUM(E703:F703)</f>
        <v>25244</v>
      </c>
      <c r="E703" s="45">
        <v>20480</v>
      </c>
      <c r="F703" s="45">
        <v>4764</v>
      </c>
      <c r="G703" s="45">
        <v>48276</v>
      </c>
      <c r="H703" s="45">
        <v>8470</v>
      </c>
      <c r="I703" s="45"/>
      <c r="J703" s="45"/>
      <c r="K703" s="46"/>
      <c r="L703" s="46"/>
      <c r="M703" s="46"/>
    </row>
    <row r="704" spans="1:13" s="6" customFormat="1" ht="15.75" customHeight="1" x14ac:dyDescent="0.2">
      <c r="A704" s="42"/>
      <c r="B704" s="42"/>
      <c r="C704" s="24">
        <f>D704+G704+H704+I704+J704+K704+L704+M704</f>
        <v>18162</v>
      </c>
      <c r="D704" s="24">
        <f>SUM(E704,F704)</f>
        <v>0</v>
      </c>
      <c r="E704" s="25"/>
      <c r="F704" s="26"/>
      <c r="G704" s="26">
        <v>18162</v>
      </c>
      <c r="H704" s="24"/>
      <c r="I704" s="24"/>
      <c r="J704" s="24"/>
      <c r="K704" s="24"/>
      <c r="L704" s="24"/>
      <c r="M704" s="24"/>
    </row>
    <row r="705" spans="1:13" s="6" customFormat="1" ht="15.75" customHeight="1" x14ac:dyDescent="0.2">
      <c r="A705" s="87"/>
      <c r="B705" s="87"/>
      <c r="C705" s="66">
        <f t="shared" ref="C705:M705" si="1455">SUM(C703:C704)</f>
        <v>100152</v>
      </c>
      <c r="D705" s="66">
        <f t="shared" si="1455"/>
        <v>25244</v>
      </c>
      <c r="E705" s="66">
        <f t="shared" si="1455"/>
        <v>20480</v>
      </c>
      <c r="F705" s="66">
        <f t="shared" si="1455"/>
        <v>4764</v>
      </c>
      <c r="G705" s="66">
        <f t="shared" si="1455"/>
        <v>66438</v>
      </c>
      <c r="H705" s="66">
        <f t="shared" si="1455"/>
        <v>8470</v>
      </c>
      <c r="I705" s="66">
        <f t="shared" si="1455"/>
        <v>0</v>
      </c>
      <c r="J705" s="66">
        <f t="shared" si="1455"/>
        <v>0</v>
      </c>
      <c r="K705" s="66">
        <f t="shared" si="1455"/>
        <v>0</v>
      </c>
      <c r="L705" s="66">
        <f t="shared" si="1455"/>
        <v>0</v>
      </c>
      <c r="M705" s="66">
        <f t="shared" si="1455"/>
        <v>0</v>
      </c>
    </row>
    <row r="706" spans="1:13" s="47" customFormat="1" ht="24.75" customHeight="1" x14ac:dyDescent="0.2">
      <c r="A706" s="49" t="s">
        <v>67</v>
      </c>
      <c r="B706" s="49" t="s">
        <v>66</v>
      </c>
      <c r="C706" s="45">
        <f>SUM(D706,G706,H706:M706)</f>
        <v>375424</v>
      </c>
      <c r="D706" s="45">
        <f>SUM(E706:F706)</f>
        <v>0</v>
      </c>
      <c r="E706" s="45"/>
      <c r="F706" s="45"/>
      <c r="G706" s="45"/>
      <c r="H706" s="45"/>
      <c r="I706" s="45"/>
      <c r="J706" s="45"/>
      <c r="K706" s="46"/>
      <c r="L706" s="46">
        <v>375424</v>
      </c>
      <c r="M706" s="46"/>
    </row>
    <row r="707" spans="1:13" s="6" customFormat="1" ht="15.75" customHeight="1" x14ac:dyDescent="0.2">
      <c r="A707" s="42"/>
      <c r="B707" s="42"/>
      <c r="C707" s="24">
        <f>D707+G707+H707+I707+J707+K707+L707+M707</f>
        <v>0</v>
      </c>
      <c r="D707" s="24">
        <f>SUM(E707,F707)</f>
        <v>0</v>
      </c>
      <c r="E707" s="25"/>
      <c r="F707" s="26"/>
      <c r="G707" s="26"/>
      <c r="H707" s="24"/>
      <c r="I707" s="24"/>
      <c r="J707" s="24"/>
      <c r="K707" s="24"/>
      <c r="L707" s="24"/>
      <c r="M707" s="24"/>
    </row>
    <row r="708" spans="1:13" s="6" customFormat="1" ht="15.75" customHeight="1" x14ac:dyDescent="0.2">
      <c r="A708" s="87"/>
      <c r="B708" s="87"/>
      <c r="C708" s="66">
        <f t="shared" ref="C708:M708" si="1456">SUM(C706:C707)</f>
        <v>375424</v>
      </c>
      <c r="D708" s="66">
        <f t="shared" si="1456"/>
        <v>0</v>
      </c>
      <c r="E708" s="66">
        <f t="shared" si="1456"/>
        <v>0</v>
      </c>
      <c r="F708" s="66">
        <f t="shared" si="1456"/>
        <v>0</v>
      </c>
      <c r="G708" s="66">
        <f t="shared" si="1456"/>
        <v>0</v>
      </c>
      <c r="H708" s="66">
        <f t="shared" si="1456"/>
        <v>0</v>
      </c>
      <c r="I708" s="66">
        <f t="shared" si="1456"/>
        <v>0</v>
      </c>
      <c r="J708" s="66">
        <f t="shared" si="1456"/>
        <v>0</v>
      </c>
      <c r="K708" s="66">
        <f t="shared" si="1456"/>
        <v>0</v>
      </c>
      <c r="L708" s="66">
        <f t="shared" si="1456"/>
        <v>375424</v>
      </c>
      <c r="M708" s="66">
        <f t="shared" si="1456"/>
        <v>0</v>
      </c>
    </row>
    <row r="709" spans="1:13" s="6" customFormat="1" ht="15.75" customHeight="1" x14ac:dyDescent="0.2">
      <c r="A709" s="42" t="s">
        <v>63</v>
      </c>
      <c r="B709" s="41" t="s">
        <v>69</v>
      </c>
      <c r="C709" s="45">
        <f>SUM(D709,G709,H709:M709)</f>
        <v>463234</v>
      </c>
      <c r="D709" s="26">
        <f>SUM(E709:F709)</f>
        <v>230146</v>
      </c>
      <c r="E709" s="26">
        <v>185419</v>
      </c>
      <c r="F709" s="26">
        <v>44727</v>
      </c>
      <c r="G709" s="26">
        <v>166445</v>
      </c>
      <c r="H709" s="26"/>
      <c r="I709" s="26"/>
      <c r="J709" s="26">
        <v>3395</v>
      </c>
      <c r="K709" s="26">
        <v>63110</v>
      </c>
      <c r="L709" s="26">
        <v>138</v>
      </c>
      <c r="M709" s="26"/>
    </row>
    <row r="710" spans="1:13" s="6" customFormat="1" ht="15.75" customHeight="1" x14ac:dyDescent="0.2">
      <c r="A710" s="42"/>
      <c r="B710" s="42"/>
      <c r="C710" s="24">
        <f>D710+G710+H710+I710+J710+K710+L710+M710</f>
        <v>8386</v>
      </c>
      <c r="D710" s="24">
        <f>SUM(E710,F710)</f>
        <v>0</v>
      </c>
      <c r="E710" s="25"/>
      <c r="F710" s="26"/>
      <c r="G710" s="26">
        <v>5430</v>
      </c>
      <c r="H710" s="24"/>
      <c r="I710" s="24"/>
      <c r="J710" s="24">
        <v>2956</v>
      </c>
      <c r="K710" s="24"/>
      <c r="L710" s="24"/>
      <c r="M710" s="24"/>
    </row>
    <row r="711" spans="1:13" s="6" customFormat="1" ht="15.75" customHeight="1" x14ac:dyDescent="0.2">
      <c r="A711" s="87"/>
      <c r="B711" s="87"/>
      <c r="C711" s="66">
        <f t="shared" ref="C711:M711" si="1457">SUM(C709:C710)</f>
        <v>471620</v>
      </c>
      <c r="D711" s="66">
        <f t="shared" si="1457"/>
        <v>230146</v>
      </c>
      <c r="E711" s="66">
        <f t="shared" si="1457"/>
        <v>185419</v>
      </c>
      <c r="F711" s="66">
        <f t="shared" si="1457"/>
        <v>44727</v>
      </c>
      <c r="G711" s="66">
        <f t="shared" si="1457"/>
        <v>171875</v>
      </c>
      <c r="H711" s="66">
        <f t="shared" si="1457"/>
        <v>0</v>
      </c>
      <c r="I711" s="66">
        <f t="shared" si="1457"/>
        <v>0</v>
      </c>
      <c r="J711" s="66">
        <f t="shared" si="1457"/>
        <v>6351</v>
      </c>
      <c r="K711" s="66">
        <f t="shared" si="1457"/>
        <v>63110</v>
      </c>
      <c r="L711" s="66">
        <f t="shared" si="1457"/>
        <v>138</v>
      </c>
      <c r="M711" s="66">
        <f t="shared" si="1457"/>
        <v>0</v>
      </c>
    </row>
    <row r="712" spans="1:13" s="6" customFormat="1" ht="22.5" customHeight="1" x14ac:dyDescent="0.2">
      <c r="A712" s="42" t="s">
        <v>67</v>
      </c>
      <c r="B712" s="41" t="s">
        <v>303</v>
      </c>
      <c r="C712" s="45">
        <f>SUM(D712,G712,H712:M712)</f>
        <v>12757</v>
      </c>
      <c r="D712" s="26">
        <f>SUM(E712:F712)</f>
        <v>12359</v>
      </c>
      <c r="E712" s="26">
        <v>10000</v>
      </c>
      <c r="F712" s="26">
        <v>2359</v>
      </c>
      <c r="G712" s="26">
        <v>398</v>
      </c>
      <c r="H712" s="26"/>
      <c r="I712" s="26"/>
      <c r="J712" s="26">
        <v>0</v>
      </c>
      <c r="K712" s="26"/>
      <c r="L712" s="26"/>
      <c r="M712" s="26"/>
    </row>
    <row r="713" spans="1:13" s="6" customFormat="1" ht="16.5" customHeight="1" x14ac:dyDescent="0.2">
      <c r="A713" s="42"/>
      <c r="B713" s="42"/>
      <c r="C713" s="24">
        <f>D713+G713+H713+I713+J713+K713+L713+M713</f>
        <v>6460</v>
      </c>
      <c r="D713" s="24">
        <f>SUM(E713,F713)</f>
        <v>6400</v>
      </c>
      <c r="E713" s="25">
        <v>4820</v>
      </c>
      <c r="F713" s="26">
        <v>1580</v>
      </c>
      <c r="G713" s="26">
        <v>60</v>
      </c>
      <c r="H713" s="24"/>
      <c r="I713" s="24"/>
      <c r="J713" s="24"/>
      <c r="K713" s="24"/>
      <c r="L713" s="24"/>
      <c r="M713" s="24"/>
    </row>
    <row r="714" spans="1:13" s="6" customFormat="1" ht="15.75" customHeight="1" x14ac:dyDescent="0.2">
      <c r="A714" s="87"/>
      <c r="B714" s="87"/>
      <c r="C714" s="66">
        <f t="shared" ref="C714:M714" si="1458">SUM(C712:C713)</f>
        <v>19217</v>
      </c>
      <c r="D714" s="66">
        <f t="shared" si="1458"/>
        <v>18759</v>
      </c>
      <c r="E714" s="66">
        <f t="shared" si="1458"/>
        <v>14820</v>
      </c>
      <c r="F714" s="66">
        <f t="shared" si="1458"/>
        <v>3939</v>
      </c>
      <c r="G714" s="66">
        <f t="shared" si="1458"/>
        <v>458</v>
      </c>
      <c r="H714" s="66">
        <f t="shared" si="1458"/>
        <v>0</v>
      </c>
      <c r="I714" s="66">
        <f t="shared" si="1458"/>
        <v>0</v>
      </c>
      <c r="J714" s="66">
        <f t="shared" si="1458"/>
        <v>0</v>
      </c>
      <c r="K714" s="66">
        <f t="shared" si="1458"/>
        <v>0</v>
      </c>
      <c r="L714" s="66">
        <f t="shared" si="1458"/>
        <v>0</v>
      </c>
      <c r="M714" s="66">
        <f t="shared" si="1458"/>
        <v>0</v>
      </c>
    </row>
    <row r="715" spans="1:13" s="6" customFormat="1" ht="24.75" customHeight="1" x14ac:dyDescent="0.2">
      <c r="A715" s="42" t="s">
        <v>67</v>
      </c>
      <c r="B715" s="46" t="s">
        <v>137</v>
      </c>
      <c r="C715" s="45">
        <f>SUM(D715,G715,H715:M715)</f>
        <v>351385</v>
      </c>
      <c r="D715" s="26">
        <f>SUM(E715:F715)</f>
        <v>211755</v>
      </c>
      <c r="E715" s="45">
        <v>171586</v>
      </c>
      <c r="F715" s="45">
        <v>40169</v>
      </c>
      <c r="G715" s="45">
        <v>130510</v>
      </c>
      <c r="H715" s="45"/>
      <c r="I715" s="45"/>
      <c r="J715" s="45">
        <v>9120</v>
      </c>
      <c r="K715" s="46"/>
      <c r="L715" s="46"/>
      <c r="M715" s="46"/>
    </row>
    <row r="716" spans="1:13" s="6" customFormat="1" ht="15.75" customHeight="1" x14ac:dyDescent="0.2">
      <c r="A716" s="42"/>
      <c r="B716" s="42"/>
      <c r="C716" s="24">
        <f>D716+G716+H716+I716+J716+K716+L716+M716</f>
        <v>0</v>
      </c>
      <c r="D716" s="24">
        <f>SUM(E716,F716)</f>
        <v>-8650</v>
      </c>
      <c r="E716" s="25">
        <v>-7000</v>
      </c>
      <c r="F716" s="26">
        <v>-1650</v>
      </c>
      <c r="G716" s="26">
        <v>10850</v>
      </c>
      <c r="H716" s="24"/>
      <c r="I716" s="24"/>
      <c r="J716" s="24">
        <v>-2200</v>
      </c>
      <c r="K716" s="24"/>
      <c r="L716" s="24"/>
      <c r="M716" s="24"/>
    </row>
    <row r="717" spans="1:13" s="6" customFormat="1" ht="15.75" customHeight="1" x14ac:dyDescent="0.2">
      <c r="A717" s="87"/>
      <c r="B717" s="87"/>
      <c r="C717" s="66">
        <f t="shared" ref="C717:M717" si="1459">SUM(C715:C716)</f>
        <v>351385</v>
      </c>
      <c r="D717" s="66">
        <f t="shared" si="1459"/>
        <v>203105</v>
      </c>
      <c r="E717" s="66">
        <f t="shared" si="1459"/>
        <v>164586</v>
      </c>
      <c r="F717" s="66">
        <f t="shared" si="1459"/>
        <v>38519</v>
      </c>
      <c r="G717" s="66">
        <f t="shared" si="1459"/>
        <v>141360</v>
      </c>
      <c r="H717" s="66">
        <f t="shared" si="1459"/>
        <v>0</v>
      </c>
      <c r="I717" s="66">
        <f t="shared" si="1459"/>
        <v>0</v>
      </c>
      <c r="J717" s="66">
        <f t="shared" si="1459"/>
        <v>6920</v>
      </c>
      <c r="K717" s="66">
        <f t="shared" si="1459"/>
        <v>0</v>
      </c>
      <c r="L717" s="66">
        <f t="shared" si="1459"/>
        <v>0</v>
      </c>
      <c r="M717" s="66">
        <f t="shared" si="1459"/>
        <v>0</v>
      </c>
    </row>
    <row r="718" spans="1:13" s="6" customFormat="1" ht="24.75" customHeight="1" x14ac:dyDescent="0.2">
      <c r="A718" s="42" t="s">
        <v>67</v>
      </c>
      <c r="B718" s="41" t="s">
        <v>231</v>
      </c>
      <c r="C718" s="45">
        <f t="shared" si="1234"/>
        <v>7274</v>
      </c>
      <c r="D718" s="26">
        <f t="shared" si="1255"/>
        <v>0</v>
      </c>
      <c r="E718" s="26"/>
      <c r="F718" s="26"/>
      <c r="G718" s="26">
        <v>5674</v>
      </c>
      <c r="H718" s="26"/>
      <c r="I718" s="26"/>
      <c r="J718" s="26">
        <v>1600</v>
      </c>
      <c r="K718" s="26"/>
      <c r="L718" s="26"/>
      <c r="M718" s="26"/>
    </row>
    <row r="719" spans="1:13" s="6" customFormat="1" ht="15.75" customHeight="1" x14ac:dyDescent="0.2">
      <c r="A719" s="42"/>
      <c r="B719" s="42"/>
      <c r="C719" s="24">
        <f>D719+G719+H719+I719+J719+K719+L719+M719</f>
        <v>0</v>
      </c>
      <c r="D719" s="24">
        <f>SUM(E719,F719)</f>
        <v>0</v>
      </c>
      <c r="E719" s="25"/>
      <c r="F719" s="26"/>
      <c r="G719" s="26"/>
      <c r="H719" s="24"/>
      <c r="I719" s="24"/>
      <c r="J719" s="24"/>
      <c r="K719" s="24"/>
      <c r="L719" s="24"/>
      <c r="M719" s="24"/>
    </row>
    <row r="720" spans="1:13" s="6" customFormat="1" ht="15.75" customHeight="1" x14ac:dyDescent="0.2">
      <c r="A720" s="87"/>
      <c r="B720" s="87"/>
      <c r="C720" s="66">
        <f t="shared" ref="C720:M720" si="1460">SUM(C718:C719)</f>
        <v>7274</v>
      </c>
      <c r="D720" s="66">
        <f t="shared" si="1460"/>
        <v>0</v>
      </c>
      <c r="E720" s="66">
        <f t="shared" si="1460"/>
        <v>0</v>
      </c>
      <c r="F720" s="66">
        <f t="shared" si="1460"/>
        <v>0</v>
      </c>
      <c r="G720" s="66">
        <f t="shared" si="1460"/>
        <v>5674</v>
      </c>
      <c r="H720" s="66">
        <f t="shared" si="1460"/>
        <v>0</v>
      </c>
      <c r="I720" s="66">
        <f t="shared" si="1460"/>
        <v>0</v>
      </c>
      <c r="J720" s="66">
        <f t="shared" si="1460"/>
        <v>1600</v>
      </c>
      <c r="K720" s="66">
        <f t="shared" si="1460"/>
        <v>0</v>
      </c>
      <c r="L720" s="66">
        <f t="shared" si="1460"/>
        <v>0</v>
      </c>
      <c r="M720" s="66">
        <f t="shared" si="1460"/>
        <v>0</v>
      </c>
    </row>
    <row r="721" spans="1:13" s="47" customFormat="1" ht="15.75" customHeight="1" x14ac:dyDescent="0.2">
      <c r="A721" s="42" t="s">
        <v>67</v>
      </c>
      <c r="B721" s="46" t="s">
        <v>145</v>
      </c>
      <c r="C721" s="45">
        <f>SUM(D721,G721,H721:M721)</f>
        <v>68898</v>
      </c>
      <c r="D721" s="26">
        <f>SUM(E721:F721)</f>
        <v>32748</v>
      </c>
      <c r="E721" s="45">
        <v>26500</v>
      </c>
      <c r="F721" s="45">
        <v>6248</v>
      </c>
      <c r="G721" s="45">
        <v>18810</v>
      </c>
      <c r="H721" s="46"/>
      <c r="I721" s="46"/>
      <c r="J721" s="46">
        <v>4340</v>
      </c>
      <c r="K721" s="46">
        <v>13000</v>
      </c>
      <c r="L721" s="46"/>
      <c r="M721" s="46"/>
    </row>
    <row r="722" spans="1:13" s="6" customFormat="1" ht="15.75" customHeight="1" x14ac:dyDescent="0.2">
      <c r="A722" s="42"/>
      <c r="B722" s="42"/>
      <c r="C722" s="24">
        <f>D722+G722+H722+I722+J722+K722+L722+M722</f>
        <v>0</v>
      </c>
      <c r="D722" s="24">
        <f>SUM(E722,F722)</f>
        <v>0</v>
      </c>
      <c r="E722" s="25"/>
      <c r="F722" s="26"/>
      <c r="G722" s="26"/>
      <c r="H722" s="24"/>
      <c r="I722" s="24"/>
      <c r="J722" s="24"/>
      <c r="K722" s="24"/>
      <c r="L722" s="24"/>
      <c r="M722" s="24"/>
    </row>
    <row r="723" spans="1:13" s="6" customFormat="1" ht="15.75" customHeight="1" x14ac:dyDescent="0.2">
      <c r="A723" s="87"/>
      <c r="B723" s="87"/>
      <c r="C723" s="66">
        <f t="shared" ref="C723:M723" si="1461">SUM(C721:C722)</f>
        <v>68898</v>
      </c>
      <c r="D723" s="66">
        <f t="shared" si="1461"/>
        <v>32748</v>
      </c>
      <c r="E723" s="66">
        <f t="shared" si="1461"/>
        <v>26500</v>
      </c>
      <c r="F723" s="66">
        <f t="shared" si="1461"/>
        <v>6248</v>
      </c>
      <c r="G723" s="66">
        <f t="shared" si="1461"/>
        <v>18810</v>
      </c>
      <c r="H723" s="66">
        <f t="shared" si="1461"/>
        <v>0</v>
      </c>
      <c r="I723" s="66">
        <f t="shared" si="1461"/>
        <v>0</v>
      </c>
      <c r="J723" s="66">
        <f t="shared" si="1461"/>
        <v>4340</v>
      </c>
      <c r="K723" s="66">
        <f t="shared" si="1461"/>
        <v>13000</v>
      </c>
      <c r="L723" s="66">
        <f t="shared" si="1461"/>
        <v>0</v>
      </c>
      <c r="M723" s="66">
        <f t="shared" si="1461"/>
        <v>0</v>
      </c>
    </row>
    <row r="724" spans="1:13" s="47" customFormat="1" ht="15.75" customHeight="1" x14ac:dyDescent="0.2">
      <c r="A724" s="42" t="s">
        <v>67</v>
      </c>
      <c r="B724" s="46" t="s">
        <v>176</v>
      </c>
      <c r="C724" s="45">
        <f t="shared" si="1234"/>
        <v>11987</v>
      </c>
      <c r="D724" s="26">
        <f t="shared" si="1255"/>
        <v>8580</v>
      </c>
      <c r="E724" s="45">
        <v>6914</v>
      </c>
      <c r="F724" s="45">
        <v>1666</v>
      </c>
      <c r="G724" s="45">
        <v>3407</v>
      </c>
      <c r="H724" s="45"/>
      <c r="I724" s="45"/>
      <c r="J724" s="45"/>
      <c r="K724" s="46"/>
      <c r="L724" s="46"/>
      <c r="M724" s="46"/>
    </row>
    <row r="725" spans="1:13" s="6" customFormat="1" ht="15.75" customHeight="1" x14ac:dyDescent="0.2">
      <c r="A725" s="42"/>
      <c r="B725" s="42"/>
      <c r="C725" s="24">
        <f>D725+G725+H725+I725+J725+K725+L725+M725</f>
        <v>0</v>
      </c>
      <c r="D725" s="24">
        <f>SUM(E725,F725)</f>
        <v>0</v>
      </c>
      <c r="E725" s="25"/>
      <c r="F725" s="26"/>
      <c r="G725" s="26"/>
      <c r="H725" s="24"/>
      <c r="I725" s="24"/>
      <c r="J725" s="24"/>
      <c r="K725" s="24"/>
      <c r="L725" s="24"/>
      <c r="M725" s="24"/>
    </row>
    <row r="726" spans="1:13" s="6" customFormat="1" ht="15.75" customHeight="1" x14ac:dyDescent="0.2">
      <c r="A726" s="87"/>
      <c r="B726" s="87"/>
      <c r="C726" s="66">
        <f t="shared" ref="C726:M726" si="1462">SUM(C724:C725)</f>
        <v>11987</v>
      </c>
      <c r="D726" s="66">
        <f t="shared" si="1462"/>
        <v>8580</v>
      </c>
      <c r="E726" s="66">
        <f t="shared" si="1462"/>
        <v>6914</v>
      </c>
      <c r="F726" s="66">
        <f t="shared" si="1462"/>
        <v>1666</v>
      </c>
      <c r="G726" s="66">
        <f t="shared" si="1462"/>
        <v>3407</v>
      </c>
      <c r="H726" s="66">
        <f t="shared" si="1462"/>
        <v>0</v>
      </c>
      <c r="I726" s="66">
        <f t="shared" si="1462"/>
        <v>0</v>
      </c>
      <c r="J726" s="66">
        <f t="shared" si="1462"/>
        <v>0</v>
      </c>
      <c r="K726" s="66">
        <f t="shared" si="1462"/>
        <v>0</v>
      </c>
      <c r="L726" s="66">
        <f t="shared" si="1462"/>
        <v>0</v>
      </c>
      <c r="M726" s="66">
        <f t="shared" si="1462"/>
        <v>0</v>
      </c>
    </row>
    <row r="727" spans="1:13" s="47" customFormat="1" ht="15.75" customHeight="1" x14ac:dyDescent="0.2">
      <c r="A727" s="42" t="s">
        <v>170</v>
      </c>
      <c r="B727" s="46" t="s">
        <v>177</v>
      </c>
      <c r="C727" s="45">
        <f t="shared" si="1234"/>
        <v>10630</v>
      </c>
      <c r="D727" s="26">
        <f t="shared" si="1255"/>
        <v>5700</v>
      </c>
      <c r="E727" s="45">
        <v>4594</v>
      </c>
      <c r="F727" s="45">
        <v>1106</v>
      </c>
      <c r="G727" s="45">
        <v>4930</v>
      </c>
      <c r="H727" s="45"/>
      <c r="I727" s="45"/>
      <c r="J727" s="45"/>
      <c r="K727" s="46"/>
      <c r="L727" s="45"/>
      <c r="M727" s="46"/>
    </row>
    <row r="728" spans="1:13" s="6" customFormat="1" ht="15.75" customHeight="1" x14ac:dyDescent="0.2">
      <c r="A728" s="42"/>
      <c r="B728" s="42"/>
      <c r="C728" s="24">
        <f>D728+G728+H728+I728+J728+K728+L728+M728</f>
        <v>0</v>
      </c>
      <c r="D728" s="24">
        <f>SUM(E728,F728)</f>
        <v>0</v>
      </c>
      <c r="E728" s="25"/>
      <c r="F728" s="26"/>
      <c r="G728" s="26"/>
      <c r="H728" s="24"/>
      <c r="I728" s="24"/>
      <c r="J728" s="24"/>
      <c r="K728" s="24"/>
      <c r="L728" s="24"/>
      <c r="M728" s="24"/>
    </row>
    <row r="729" spans="1:13" s="6" customFormat="1" ht="15.75" customHeight="1" x14ac:dyDescent="0.2">
      <c r="A729" s="87"/>
      <c r="B729" s="87"/>
      <c r="C729" s="66">
        <f t="shared" ref="C729:M729" si="1463">SUM(C727:C728)</f>
        <v>10630</v>
      </c>
      <c r="D729" s="66">
        <f t="shared" si="1463"/>
        <v>5700</v>
      </c>
      <c r="E729" s="66">
        <f t="shared" si="1463"/>
        <v>4594</v>
      </c>
      <c r="F729" s="66">
        <f t="shared" si="1463"/>
        <v>1106</v>
      </c>
      <c r="G729" s="66">
        <f t="shared" si="1463"/>
        <v>4930</v>
      </c>
      <c r="H729" s="66">
        <f t="shared" si="1463"/>
        <v>0</v>
      </c>
      <c r="I729" s="66">
        <f t="shared" si="1463"/>
        <v>0</v>
      </c>
      <c r="J729" s="66">
        <f t="shared" si="1463"/>
        <v>0</v>
      </c>
      <c r="K729" s="66">
        <f t="shared" si="1463"/>
        <v>0</v>
      </c>
      <c r="L729" s="66">
        <f t="shared" si="1463"/>
        <v>0</v>
      </c>
      <c r="M729" s="66">
        <f t="shared" si="1463"/>
        <v>0</v>
      </c>
    </row>
    <row r="730" spans="1:13" s="47" customFormat="1" ht="23.25" customHeight="1" x14ac:dyDescent="0.2">
      <c r="A730" s="42" t="s">
        <v>67</v>
      </c>
      <c r="B730" s="46" t="s">
        <v>304</v>
      </c>
      <c r="C730" s="45">
        <f t="shared" ref="C730" si="1464">SUM(D730,G730,H730:M730)</f>
        <v>5522</v>
      </c>
      <c r="D730" s="26">
        <f t="shared" ref="D730" si="1465">SUM(E730:F730)</f>
        <v>3075</v>
      </c>
      <c r="E730" s="45">
        <v>2586</v>
      </c>
      <c r="F730" s="45">
        <v>489</v>
      </c>
      <c r="G730" s="45">
        <v>2447</v>
      </c>
      <c r="H730" s="45"/>
      <c r="I730" s="45"/>
      <c r="J730" s="45"/>
      <c r="K730" s="46"/>
      <c r="L730" s="46"/>
      <c r="M730" s="46"/>
    </row>
    <row r="731" spans="1:13" s="6" customFormat="1" ht="15.75" customHeight="1" x14ac:dyDescent="0.2">
      <c r="A731" s="42"/>
      <c r="B731" s="42"/>
      <c r="C731" s="24">
        <f>D731+G731+H731+I731+J731+K731+L731+M731</f>
        <v>0</v>
      </c>
      <c r="D731" s="24">
        <f>SUM(E731,F731)</f>
        <v>0</v>
      </c>
      <c r="E731" s="25"/>
      <c r="F731" s="26"/>
      <c r="G731" s="26"/>
      <c r="H731" s="24"/>
      <c r="I731" s="24"/>
      <c r="J731" s="24"/>
      <c r="K731" s="24"/>
      <c r="L731" s="24"/>
      <c r="M731" s="24"/>
    </row>
    <row r="732" spans="1:13" s="6" customFormat="1" ht="15.75" customHeight="1" x14ac:dyDescent="0.2">
      <c r="A732" s="87"/>
      <c r="B732" s="87"/>
      <c r="C732" s="66">
        <f t="shared" ref="C732:M732" si="1466">SUM(C730:C731)</f>
        <v>5522</v>
      </c>
      <c r="D732" s="66">
        <f t="shared" si="1466"/>
        <v>3075</v>
      </c>
      <c r="E732" s="66">
        <f t="shared" si="1466"/>
        <v>2586</v>
      </c>
      <c r="F732" s="66">
        <f t="shared" si="1466"/>
        <v>489</v>
      </c>
      <c r="G732" s="66">
        <f t="shared" si="1466"/>
        <v>2447</v>
      </c>
      <c r="H732" s="66">
        <f t="shared" si="1466"/>
        <v>0</v>
      </c>
      <c r="I732" s="66">
        <f t="shared" si="1466"/>
        <v>0</v>
      </c>
      <c r="J732" s="66">
        <f t="shared" si="1466"/>
        <v>0</v>
      </c>
      <c r="K732" s="66">
        <f t="shared" si="1466"/>
        <v>0</v>
      </c>
      <c r="L732" s="66">
        <f t="shared" si="1466"/>
        <v>0</v>
      </c>
      <c r="M732" s="66">
        <f t="shared" si="1466"/>
        <v>0</v>
      </c>
    </row>
    <row r="733" spans="1:13" s="47" customFormat="1" ht="26.25" customHeight="1" x14ac:dyDescent="0.2">
      <c r="A733" s="41" t="s">
        <v>67</v>
      </c>
      <c r="B733" s="46" t="s">
        <v>337</v>
      </c>
      <c r="C733" s="45">
        <f t="shared" ref="C733" si="1467">SUM(D733,G733,H733:M733)</f>
        <v>12872</v>
      </c>
      <c r="D733" s="26">
        <f t="shared" ref="D733" si="1468">SUM(E733:F733)</f>
        <v>0</v>
      </c>
      <c r="E733" s="45"/>
      <c r="F733" s="45"/>
      <c r="G733" s="45">
        <v>12872</v>
      </c>
      <c r="H733" s="45"/>
      <c r="I733" s="45"/>
      <c r="J733" s="45"/>
      <c r="K733" s="46"/>
      <c r="L733" s="46"/>
      <c r="M733" s="46"/>
    </row>
    <row r="734" spans="1:13" s="6" customFormat="1" ht="15.75" customHeight="1" x14ac:dyDescent="0.2">
      <c r="A734" s="42"/>
      <c r="B734" s="42"/>
      <c r="C734" s="24">
        <f>D734+G734+H734+I734+J734+K734+L734+M734</f>
        <v>0</v>
      </c>
      <c r="D734" s="24">
        <f>SUM(E734,F734)</f>
        <v>0</v>
      </c>
      <c r="E734" s="25"/>
      <c r="F734" s="26"/>
      <c r="G734" s="26"/>
      <c r="H734" s="24"/>
      <c r="I734" s="24"/>
      <c r="J734" s="24"/>
      <c r="K734" s="24"/>
      <c r="L734" s="24"/>
      <c r="M734" s="24"/>
    </row>
    <row r="735" spans="1:13" s="6" customFormat="1" ht="15.75" customHeight="1" x14ac:dyDescent="0.2">
      <c r="A735" s="87"/>
      <c r="B735" s="87"/>
      <c r="C735" s="66">
        <f t="shared" ref="C735:M735" si="1469">SUM(C733:C734)</f>
        <v>12872</v>
      </c>
      <c r="D735" s="66">
        <f t="shared" si="1469"/>
        <v>0</v>
      </c>
      <c r="E735" s="66">
        <f t="shared" si="1469"/>
        <v>0</v>
      </c>
      <c r="F735" s="66">
        <f t="shared" si="1469"/>
        <v>0</v>
      </c>
      <c r="G735" s="66">
        <f t="shared" si="1469"/>
        <v>12872</v>
      </c>
      <c r="H735" s="66">
        <f t="shared" si="1469"/>
        <v>0</v>
      </c>
      <c r="I735" s="66">
        <f t="shared" si="1469"/>
        <v>0</v>
      </c>
      <c r="J735" s="66">
        <f t="shared" si="1469"/>
        <v>0</v>
      </c>
      <c r="K735" s="66">
        <f t="shared" si="1469"/>
        <v>0</v>
      </c>
      <c r="L735" s="66">
        <f t="shared" si="1469"/>
        <v>0</v>
      </c>
      <c r="M735" s="66">
        <f t="shared" si="1469"/>
        <v>0</v>
      </c>
    </row>
    <row r="736" spans="1:13" s="47" customFormat="1" ht="26.25" customHeight="1" x14ac:dyDescent="0.2">
      <c r="A736" s="41" t="s">
        <v>67</v>
      </c>
      <c r="B736" s="46" t="s">
        <v>338</v>
      </c>
      <c r="C736" s="45">
        <f t="shared" ref="C736" si="1470">SUM(D736,G736,H736:M736)</f>
        <v>0</v>
      </c>
      <c r="D736" s="26">
        <f t="shared" ref="D736" si="1471">SUM(E736:F736)</f>
        <v>0</v>
      </c>
      <c r="E736" s="45"/>
      <c r="F736" s="45"/>
      <c r="G736" s="45"/>
      <c r="H736" s="45"/>
      <c r="I736" s="45"/>
      <c r="J736" s="45"/>
      <c r="K736" s="46"/>
      <c r="L736" s="46"/>
      <c r="M736" s="46"/>
    </row>
    <row r="737" spans="1:13" s="6" customFormat="1" ht="15.75" customHeight="1" x14ac:dyDescent="0.2">
      <c r="A737" s="42"/>
      <c r="B737" s="42"/>
      <c r="C737" s="24">
        <f>D737+G737+H737+I737+J737+K737+L737+M737</f>
        <v>237</v>
      </c>
      <c r="D737" s="24">
        <f>SUM(E737,F737)</f>
        <v>0</v>
      </c>
      <c r="E737" s="25"/>
      <c r="F737" s="26"/>
      <c r="G737" s="26">
        <v>237</v>
      </c>
      <c r="H737" s="24"/>
      <c r="I737" s="24"/>
      <c r="J737" s="24"/>
      <c r="K737" s="24"/>
      <c r="L737" s="24"/>
      <c r="M737" s="24"/>
    </row>
    <row r="738" spans="1:13" s="6" customFormat="1" ht="15.75" customHeight="1" x14ac:dyDescent="0.2">
      <c r="A738" s="87"/>
      <c r="B738" s="87"/>
      <c r="C738" s="66">
        <f t="shared" ref="C738:M738" si="1472">SUM(C736:C737)</f>
        <v>237</v>
      </c>
      <c r="D738" s="66">
        <f t="shared" si="1472"/>
        <v>0</v>
      </c>
      <c r="E738" s="66">
        <f t="shared" si="1472"/>
        <v>0</v>
      </c>
      <c r="F738" s="66">
        <f t="shared" si="1472"/>
        <v>0</v>
      </c>
      <c r="G738" s="66">
        <f t="shared" si="1472"/>
        <v>237</v>
      </c>
      <c r="H738" s="66">
        <f t="shared" si="1472"/>
        <v>0</v>
      </c>
      <c r="I738" s="66">
        <f t="shared" si="1472"/>
        <v>0</v>
      </c>
      <c r="J738" s="66">
        <f t="shared" si="1472"/>
        <v>0</v>
      </c>
      <c r="K738" s="66">
        <f t="shared" si="1472"/>
        <v>0</v>
      </c>
      <c r="L738" s="66">
        <f t="shared" si="1472"/>
        <v>0</v>
      </c>
      <c r="M738" s="66">
        <f t="shared" si="1472"/>
        <v>0</v>
      </c>
    </row>
    <row r="739" spans="1:13" s="47" customFormat="1" ht="37.5" customHeight="1" x14ac:dyDescent="0.2">
      <c r="A739" s="96" t="s">
        <v>67</v>
      </c>
      <c r="B739" s="46" t="s">
        <v>305</v>
      </c>
      <c r="C739" s="45">
        <f t="shared" si="1234"/>
        <v>17970</v>
      </c>
      <c r="D739" s="26">
        <f t="shared" si="1255"/>
        <v>0</v>
      </c>
      <c r="E739" s="45"/>
      <c r="F739" s="45"/>
      <c r="G739" s="45">
        <v>14400</v>
      </c>
      <c r="H739" s="45"/>
      <c r="I739" s="45"/>
      <c r="J739" s="45">
        <v>3570</v>
      </c>
      <c r="K739" s="46"/>
      <c r="L739" s="46"/>
      <c r="M739" s="46"/>
    </row>
    <row r="740" spans="1:13" s="6" customFormat="1" ht="15.75" customHeight="1" x14ac:dyDescent="0.2">
      <c r="A740" s="42"/>
      <c r="B740" s="42"/>
      <c r="C740" s="24">
        <f>D740+G740+H740+I740+J740+K740+L740+M740</f>
        <v>0</v>
      </c>
      <c r="D740" s="24">
        <f>SUM(E740,F740)</f>
        <v>0</v>
      </c>
      <c r="E740" s="25"/>
      <c r="F740" s="26"/>
      <c r="G740" s="26">
        <v>1744</v>
      </c>
      <c r="H740" s="24"/>
      <c r="I740" s="24"/>
      <c r="J740" s="24">
        <v>-1744</v>
      </c>
      <c r="K740" s="24"/>
      <c r="L740" s="24"/>
      <c r="M740" s="24"/>
    </row>
    <row r="741" spans="1:13" s="6" customFormat="1" ht="15.75" customHeight="1" x14ac:dyDescent="0.2">
      <c r="A741" s="87"/>
      <c r="B741" s="87"/>
      <c r="C741" s="66">
        <f t="shared" ref="C741:M741" si="1473">SUM(C739:C740)</f>
        <v>17970</v>
      </c>
      <c r="D741" s="66">
        <f t="shared" si="1473"/>
        <v>0</v>
      </c>
      <c r="E741" s="66">
        <f t="shared" si="1473"/>
        <v>0</v>
      </c>
      <c r="F741" s="66">
        <f t="shared" si="1473"/>
        <v>0</v>
      </c>
      <c r="G741" s="66">
        <f t="shared" si="1473"/>
        <v>16144</v>
      </c>
      <c r="H741" s="66">
        <f t="shared" si="1473"/>
        <v>0</v>
      </c>
      <c r="I741" s="66">
        <f t="shared" si="1473"/>
        <v>0</v>
      </c>
      <c r="J741" s="66">
        <f t="shared" si="1473"/>
        <v>1826</v>
      </c>
      <c r="K741" s="66">
        <f t="shared" si="1473"/>
        <v>0</v>
      </c>
      <c r="L741" s="66">
        <f t="shared" si="1473"/>
        <v>0</v>
      </c>
      <c r="M741" s="66">
        <f t="shared" si="1473"/>
        <v>0</v>
      </c>
    </row>
    <row r="742" spans="1:13" s="47" customFormat="1" ht="17.25" customHeight="1" x14ac:dyDescent="0.2">
      <c r="A742" s="96" t="s">
        <v>67</v>
      </c>
      <c r="B742" s="46" t="s">
        <v>184</v>
      </c>
      <c r="C742" s="45">
        <f t="shared" ref="C742" si="1474">SUM(D742,G742,H742:M742)</f>
        <v>13389</v>
      </c>
      <c r="D742" s="26">
        <f t="shared" ref="D742" si="1475">SUM(E742:F742)</f>
        <v>0</v>
      </c>
      <c r="E742" s="45"/>
      <c r="F742" s="45"/>
      <c r="G742" s="45">
        <v>13389</v>
      </c>
      <c r="H742" s="45"/>
      <c r="I742" s="45"/>
      <c r="J742" s="45"/>
      <c r="K742" s="46"/>
      <c r="L742" s="46"/>
      <c r="M742" s="46"/>
    </row>
    <row r="743" spans="1:13" s="6" customFormat="1" ht="15.75" customHeight="1" x14ac:dyDescent="0.2">
      <c r="A743" s="42"/>
      <c r="B743" s="42"/>
      <c r="C743" s="24">
        <f>D743+G743+H743+I743+J743+K743+L743+M743</f>
        <v>0</v>
      </c>
      <c r="D743" s="24">
        <f>SUM(E743,F743)</f>
        <v>342</v>
      </c>
      <c r="E743" s="25">
        <v>277</v>
      </c>
      <c r="F743" s="26">
        <v>65</v>
      </c>
      <c r="G743" s="26">
        <v>-342</v>
      </c>
      <c r="H743" s="24"/>
      <c r="I743" s="24"/>
      <c r="J743" s="24"/>
      <c r="K743" s="24"/>
      <c r="L743" s="24"/>
      <c r="M743" s="24"/>
    </row>
    <row r="744" spans="1:13" s="6" customFormat="1" ht="15.75" customHeight="1" x14ac:dyDescent="0.2">
      <c r="A744" s="87"/>
      <c r="B744" s="87"/>
      <c r="C744" s="66">
        <f t="shared" ref="C744:M744" si="1476">SUM(C742:C743)</f>
        <v>13389</v>
      </c>
      <c r="D744" s="66">
        <f t="shared" si="1476"/>
        <v>342</v>
      </c>
      <c r="E744" s="66">
        <f t="shared" si="1476"/>
        <v>277</v>
      </c>
      <c r="F744" s="66">
        <f t="shared" si="1476"/>
        <v>65</v>
      </c>
      <c r="G744" s="66">
        <f t="shared" si="1476"/>
        <v>13047</v>
      </c>
      <c r="H744" s="66">
        <f t="shared" si="1476"/>
        <v>0</v>
      </c>
      <c r="I744" s="66">
        <f t="shared" si="1476"/>
        <v>0</v>
      </c>
      <c r="J744" s="66">
        <f t="shared" si="1476"/>
        <v>0</v>
      </c>
      <c r="K744" s="66">
        <f t="shared" si="1476"/>
        <v>0</v>
      </c>
      <c r="L744" s="66">
        <f t="shared" si="1476"/>
        <v>0</v>
      </c>
      <c r="M744" s="66">
        <f t="shared" si="1476"/>
        <v>0</v>
      </c>
    </row>
    <row r="745" spans="1:13" s="47" customFormat="1" ht="29.25" customHeight="1" x14ac:dyDescent="0.2">
      <c r="A745" s="96" t="s">
        <v>67</v>
      </c>
      <c r="B745" s="46" t="s">
        <v>306</v>
      </c>
      <c r="C745" s="45">
        <f t="shared" ref="C745" si="1477">SUM(D745,G745,H745:M745)</f>
        <v>1975</v>
      </c>
      <c r="D745" s="26">
        <f t="shared" ref="D745" si="1478">SUM(E745:F745)</f>
        <v>0</v>
      </c>
      <c r="E745" s="45"/>
      <c r="F745" s="45"/>
      <c r="G745" s="45">
        <v>1975</v>
      </c>
      <c r="H745" s="45"/>
      <c r="I745" s="45"/>
      <c r="J745" s="45"/>
      <c r="K745" s="46"/>
      <c r="L745" s="46"/>
      <c r="M745" s="46"/>
    </row>
    <row r="746" spans="1:13" s="6" customFormat="1" ht="15.75" customHeight="1" x14ac:dyDescent="0.2">
      <c r="A746" s="42"/>
      <c r="B746" s="42"/>
      <c r="C746" s="24">
        <f>D746+G746+H746+I746+J746+K746+L746+M746</f>
        <v>0</v>
      </c>
      <c r="D746" s="24">
        <f>SUM(E746,F746)</f>
        <v>1210</v>
      </c>
      <c r="E746" s="25">
        <v>979</v>
      </c>
      <c r="F746" s="26">
        <v>231</v>
      </c>
      <c r="G746" s="26">
        <v>-1210</v>
      </c>
      <c r="H746" s="24"/>
      <c r="I746" s="24"/>
      <c r="J746" s="24"/>
      <c r="K746" s="24"/>
      <c r="L746" s="24"/>
      <c r="M746" s="24"/>
    </row>
    <row r="747" spans="1:13" s="6" customFormat="1" ht="15.75" customHeight="1" x14ac:dyDescent="0.2">
      <c r="A747" s="87"/>
      <c r="B747" s="87"/>
      <c r="C747" s="66">
        <f t="shared" ref="C747:M747" si="1479">SUM(C745:C746)</f>
        <v>1975</v>
      </c>
      <c r="D747" s="66">
        <f t="shared" si="1479"/>
        <v>1210</v>
      </c>
      <c r="E747" s="66">
        <f t="shared" si="1479"/>
        <v>979</v>
      </c>
      <c r="F747" s="66">
        <f t="shared" si="1479"/>
        <v>231</v>
      </c>
      <c r="G747" s="66">
        <f t="shared" si="1479"/>
        <v>765</v>
      </c>
      <c r="H747" s="66">
        <f t="shared" si="1479"/>
        <v>0</v>
      </c>
      <c r="I747" s="66">
        <f t="shared" si="1479"/>
        <v>0</v>
      </c>
      <c r="J747" s="66">
        <f t="shared" si="1479"/>
        <v>0</v>
      </c>
      <c r="K747" s="66">
        <f t="shared" si="1479"/>
        <v>0</v>
      </c>
      <c r="L747" s="66">
        <f t="shared" si="1479"/>
        <v>0</v>
      </c>
      <c r="M747" s="66">
        <f t="shared" si="1479"/>
        <v>0</v>
      </c>
    </row>
    <row r="748" spans="1:13" s="47" customFormat="1" ht="24" customHeight="1" x14ac:dyDescent="0.2">
      <c r="A748" s="97" t="s">
        <v>67</v>
      </c>
      <c r="B748" s="57" t="s">
        <v>307</v>
      </c>
      <c r="C748" s="58">
        <f t="shared" si="1234"/>
        <v>62175</v>
      </c>
      <c r="D748" s="28">
        <f t="shared" si="1255"/>
        <v>53144</v>
      </c>
      <c r="E748" s="58">
        <v>43000</v>
      </c>
      <c r="F748" s="58">
        <v>10144</v>
      </c>
      <c r="G748" s="58">
        <v>9031</v>
      </c>
      <c r="H748" s="58"/>
      <c r="I748" s="58"/>
      <c r="J748" s="58"/>
      <c r="K748" s="57"/>
      <c r="L748" s="57"/>
      <c r="M748" s="57"/>
    </row>
    <row r="749" spans="1:13" s="6" customFormat="1" ht="15.75" customHeight="1" x14ac:dyDescent="0.2">
      <c r="A749" s="42"/>
      <c r="B749" s="42"/>
      <c r="C749" s="24">
        <f>D749+G749+H749+I749+J749+K749+L749+M749</f>
        <v>26157</v>
      </c>
      <c r="D749" s="24">
        <f>SUM(E749,F749)</f>
        <v>26157</v>
      </c>
      <c r="E749" s="25">
        <v>21384</v>
      </c>
      <c r="F749" s="26">
        <v>4773</v>
      </c>
      <c r="G749" s="26"/>
      <c r="H749" s="24"/>
      <c r="I749" s="24"/>
      <c r="J749" s="24"/>
      <c r="K749" s="24"/>
      <c r="L749" s="24"/>
      <c r="M749" s="24"/>
    </row>
    <row r="750" spans="1:13" s="6" customFormat="1" ht="15.75" customHeight="1" x14ac:dyDescent="0.2">
      <c r="A750" s="87"/>
      <c r="B750" s="87"/>
      <c r="C750" s="66">
        <f t="shared" ref="C750:M750" si="1480">SUM(C748:C749)</f>
        <v>88332</v>
      </c>
      <c r="D750" s="66">
        <f t="shared" si="1480"/>
        <v>79301</v>
      </c>
      <c r="E750" s="66">
        <f t="shared" si="1480"/>
        <v>64384</v>
      </c>
      <c r="F750" s="66">
        <f t="shared" si="1480"/>
        <v>14917</v>
      </c>
      <c r="G750" s="66">
        <f t="shared" si="1480"/>
        <v>9031</v>
      </c>
      <c r="H750" s="66">
        <f t="shared" si="1480"/>
        <v>0</v>
      </c>
      <c r="I750" s="66">
        <f t="shared" si="1480"/>
        <v>0</v>
      </c>
      <c r="J750" s="66">
        <f t="shared" si="1480"/>
        <v>0</v>
      </c>
      <c r="K750" s="66">
        <f t="shared" si="1480"/>
        <v>0</v>
      </c>
      <c r="L750" s="66">
        <f t="shared" si="1480"/>
        <v>0</v>
      </c>
      <c r="M750" s="66">
        <f t="shared" si="1480"/>
        <v>0</v>
      </c>
    </row>
    <row r="751" spans="1:13" s="47" customFormat="1" ht="24" customHeight="1" x14ac:dyDescent="0.2">
      <c r="A751" s="97" t="s">
        <v>67</v>
      </c>
      <c r="B751" s="57" t="s">
        <v>308</v>
      </c>
      <c r="C751" s="58">
        <f t="shared" ref="C751" si="1481">SUM(D751,G751,H751:M751)</f>
        <v>44934</v>
      </c>
      <c r="D751" s="28">
        <f t="shared" ref="D751" si="1482">SUM(E751:F751)</f>
        <v>30344</v>
      </c>
      <c r="E751" s="58">
        <v>24552</v>
      </c>
      <c r="F751" s="58">
        <v>5792</v>
      </c>
      <c r="G751" s="58">
        <v>14590</v>
      </c>
      <c r="H751" s="58"/>
      <c r="I751" s="58"/>
      <c r="J751" s="58"/>
      <c r="K751" s="57"/>
      <c r="L751" s="57"/>
      <c r="M751" s="57"/>
    </row>
    <row r="752" spans="1:13" s="6" customFormat="1" ht="15.75" customHeight="1" x14ac:dyDescent="0.2">
      <c r="A752" s="42"/>
      <c r="B752" s="42"/>
      <c r="C752" s="24">
        <f>D752+G752+H752+I752+J752+K752+L752+M752</f>
        <v>0</v>
      </c>
      <c r="D752" s="24">
        <f>SUM(E752,F752)</f>
        <v>0</v>
      </c>
      <c r="E752" s="25"/>
      <c r="F752" s="26"/>
      <c r="G752" s="26"/>
      <c r="H752" s="24"/>
      <c r="I752" s="24"/>
      <c r="J752" s="24"/>
      <c r="K752" s="24"/>
      <c r="L752" s="24"/>
      <c r="M752" s="24"/>
    </row>
    <row r="753" spans="1:13" s="6" customFormat="1" ht="15.75" customHeight="1" x14ac:dyDescent="0.2">
      <c r="A753" s="87"/>
      <c r="B753" s="87"/>
      <c r="C753" s="66">
        <f t="shared" ref="C753:M753" si="1483">SUM(C751:C752)</f>
        <v>44934</v>
      </c>
      <c r="D753" s="66">
        <f t="shared" si="1483"/>
        <v>30344</v>
      </c>
      <c r="E753" s="66">
        <f t="shared" si="1483"/>
        <v>24552</v>
      </c>
      <c r="F753" s="66">
        <f t="shared" si="1483"/>
        <v>5792</v>
      </c>
      <c r="G753" s="66">
        <f t="shared" si="1483"/>
        <v>14590</v>
      </c>
      <c r="H753" s="66">
        <f t="shared" si="1483"/>
        <v>0</v>
      </c>
      <c r="I753" s="66">
        <f t="shared" si="1483"/>
        <v>0</v>
      </c>
      <c r="J753" s="66">
        <f t="shared" si="1483"/>
        <v>0</v>
      </c>
      <c r="K753" s="66">
        <f t="shared" si="1483"/>
        <v>0</v>
      </c>
      <c r="L753" s="66">
        <f t="shared" si="1483"/>
        <v>0</v>
      </c>
      <c r="M753" s="66">
        <f t="shared" si="1483"/>
        <v>0</v>
      </c>
    </row>
    <row r="754" spans="1:13" s="47" customFormat="1" ht="27" customHeight="1" x14ac:dyDescent="0.2">
      <c r="A754" s="98" t="s">
        <v>67</v>
      </c>
      <c r="B754" s="46" t="s">
        <v>309</v>
      </c>
      <c r="C754" s="45">
        <f t="shared" ref="C754" si="1484">SUM(D754,G754,H754:M754)</f>
        <v>6614</v>
      </c>
      <c r="D754" s="26">
        <f t="shared" ref="D754" si="1485">SUM(E754:F754)</f>
        <v>0</v>
      </c>
      <c r="E754" s="45"/>
      <c r="F754" s="45"/>
      <c r="G754" s="45">
        <v>6614</v>
      </c>
      <c r="H754" s="45"/>
      <c r="I754" s="45"/>
      <c r="J754" s="45"/>
      <c r="K754" s="46"/>
      <c r="L754" s="46"/>
      <c r="M754" s="46"/>
    </row>
    <row r="755" spans="1:13" s="6" customFormat="1" ht="15.75" customHeight="1" x14ac:dyDescent="0.2">
      <c r="A755" s="42"/>
      <c r="B755" s="42"/>
      <c r="C755" s="24">
        <f>D755+G755+H755+I755+J755+K755+L755+M755</f>
        <v>0</v>
      </c>
      <c r="D755" s="24">
        <f>SUM(E755,F755)</f>
        <v>0</v>
      </c>
      <c r="E755" s="25"/>
      <c r="F755" s="26"/>
      <c r="G755" s="26"/>
      <c r="H755" s="24"/>
      <c r="I755" s="24"/>
      <c r="J755" s="24"/>
      <c r="K755" s="24"/>
      <c r="L755" s="24"/>
      <c r="M755" s="24"/>
    </row>
    <row r="756" spans="1:13" s="6" customFormat="1" ht="15.75" customHeight="1" x14ac:dyDescent="0.2">
      <c r="A756" s="87"/>
      <c r="B756" s="87"/>
      <c r="C756" s="66">
        <f t="shared" ref="C756:M756" si="1486">SUM(C754:C755)</f>
        <v>6614</v>
      </c>
      <c r="D756" s="66">
        <f t="shared" si="1486"/>
        <v>0</v>
      </c>
      <c r="E756" s="66">
        <f t="shared" si="1486"/>
        <v>0</v>
      </c>
      <c r="F756" s="66">
        <f t="shared" si="1486"/>
        <v>0</v>
      </c>
      <c r="G756" s="66">
        <f t="shared" si="1486"/>
        <v>6614</v>
      </c>
      <c r="H756" s="66">
        <f t="shared" si="1486"/>
        <v>0</v>
      </c>
      <c r="I756" s="66">
        <f t="shared" si="1486"/>
        <v>0</v>
      </c>
      <c r="J756" s="66">
        <f t="shared" si="1486"/>
        <v>0</v>
      </c>
      <c r="K756" s="66">
        <f t="shared" si="1486"/>
        <v>0</v>
      </c>
      <c r="L756" s="66">
        <f t="shared" si="1486"/>
        <v>0</v>
      </c>
      <c r="M756" s="66">
        <f t="shared" si="1486"/>
        <v>0</v>
      </c>
    </row>
    <row r="757" spans="1:13" s="47" customFormat="1" ht="36.75" customHeight="1" x14ac:dyDescent="0.2">
      <c r="A757" s="98" t="s">
        <v>67</v>
      </c>
      <c r="B757" s="46" t="s">
        <v>310</v>
      </c>
      <c r="C757" s="45">
        <f t="shared" ref="C757" si="1487">SUM(D757,G757,H757:M757)</f>
        <v>5272</v>
      </c>
      <c r="D757" s="26">
        <f t="shared" ref="D757" si="1488">SUM(E757:F757)</f>
        <v>0</v>
      </c>
      <c r="E757" s="45"/>
      <c r="F757" s="45"/>
      <c r="G757" s="45">
        <v>5272</v>
      </c>
      <c r="H757" s="45"/>
      <c r="I757" s="45"/>
      <c r="J757" s="45"/>
      <c r="K757" s="46"/>
      <c r="L757" s="46"/>
      <c r="M757" s="46"/>
    </row>
    <row r="758" spans="1:13" s="6" customFormat="1" ht="15.75" customHeight="1" x14ac:dyDescent="0.2">
      <c r="A758" s="42"/>
      <c r="B758" s="42"/>
      <c r="C758" s="24">
        <f>D758+G758+H758+I758+J758+K758+L758+M758</f>
        <v>0</v>
      </c>
      <c r="D758" s="24">
        <f>SUM(E758,F758)</f>
        <v>0</v>
      </c>
      <c r="E758" s="25"/>
      <c r="F758" s="26"/>
      <c r="G758" s="26"/>
      <c r="H758" s="24"/>
      <c r="I758" s="24"/>
      <c r="J758" s="24"/>
      <c r="K758" s="24"/>
      <c r="L758" s="24"/>
      <c r="M758" s="24"/>
    </row>
    <row r="759" spans="1:13" s="6" customFormat="1" ht="15.75" customHeight="1" x14ac:dyDescent="0.2">
      <c r="A759" s="87"/>
      <c r="B759" s="87"/>
      <c r="C759" s="66">
        <f t="shared" ref="C759:M759" si="1489">SUM(C757:C758)</f>
        <v>5272</v>
      </c>
      <c r="D759" s="66">
        <f t="shared" si="1489"/>
        <v>0</v>
      </c>
      <c r="E759" s="66">
        <f t="shared" si="1489"/>
        <v>0</v>
      </c>
      <c r="F759" s="66">
        <f t="shared" si="1489"/>
        <v>0</v>
      </c>
      <c r="G759" s="66">
        <f t="shared" si="1489"/>
        <v>5272</v>
      </c>
      <c r="H759" s="66">
        <f t="shared" si="1489"/>
        <v>0</v>
      </c>
      <c r="I759" s="66">
        <f t="shared" si="1489"/>
        <v>0</v>
      </c>
      <c r="J759" s="66">
        <f t="shared" si="1489"/>
        <v>0</v>
      </c>
      <c r="K759" s="66">
        <f t="shared" si="1489"/>
        <v>0</v>
      </c>
      <c r="L759" s="66">
        <f t="shared" si="1489"/>
        <v>0</v>
      </c>
      <c r="M759" s="66">
        <f t="shared" si="1489"/>
        <v>0</v>
      </c>
    </row>
    <row r="760" spans="1:13" s="47" customFormat="1" ht="36.75" customHeight="1" x14ac:dyDescent="0.2">
      <c r="A760" s="98" t="s">
        <v>67</v>
      </c>
      <c r="B760" s="46" t="s">
        <v>336</v>
      </c>
      <c r="C760" s="45">
        <f t="shared" ref="C760" si="1490">SUM(D760,G760,H760:M760)</f>
        <v>0</v>
      </c>
      <c r="D760" s="26">
        <f t="shared" ref="D760" si="1491">SUM(E760:F760)</f>
        <v>0</v>
      </c>
      <c r="E760" s="45"/>
      <c r="F760" s="45"/>
      <c r="G760" s="45"/>
      <c r="H760" s="45"/>
      <c r="I760" s="45"/>
      <c r="J760" s="45"/>
      <c r="K760" s="46"/>
      <c r="L760" s="46"/>
      <c r="M760" s="46"/>
    </row>
    <row r="761" spans="1:13" s="6" customFormat="1" ht="15.75" customHeight="1" x14ac:dyDescent="0.2">
      <c r="A761" s="42"/>
      <c r="B761" s="42"/>
      <c r="C761" s="24">
        <f>D761+G761+H761+I761+J761+K761+L761+M761</f>
        <v>6500</v>
      </c>
      <c r="D761" s="24">
        <f>SUM(E761,F761)</f>
        <v>1049</v>
      </c>
      <c r="E761" s="25">
        <v>844</v>
      </c>
      <c r="F761" s="26">
        <v>205</v>
      </c>
      <c r="G761" s="26">
        <v>5451</v>
      </c>
      <c r="H761" s="24"/>
      <c r="I761" s="24"/>
      <c r="J761" s="24"/>
      <c r="K761" s="24"/>
      <c r="L761" s="24"/>
      <c r="M761" s="24"/>
    </row>
    <row r="762" spans="1:13" s="6" customFormat="1" ht="15.75" customHeight="1" x14ac:dyDescent="0.2">
      <c r="A762" s="87"/>
      <c r="B762" s="87"/>
      <c r="C762" s="66">
        <f t="shared" ref="C762:M762" si="1492">SUM(C760:C761)</f>
        <v>6500</v>
      </c>
      <c r="D762" s="66">
        <f t="shared" si="1492"/>
        <v>1049</v>
      </c>
      <c r="E762" s="66">
        <f t="shared" si="1492"/>
        <v>844</v>
      </c>
      <c r="F762" s="66">
        <f t="shared" si="1492"/>
        <v>205</v>
      </c>
      <c r="G762" s="66">
        <f t="shared" si="1492"/>
        <v>5451</v>
      </c>
      <c r="H762" s="66">
        <f t="shared" si="1492"/>
        <v>0</v>
      </c>
      <c r="I762" s="66">
        <f t="shared" si="1492"/>
        <v>0</v>
      </c>
      <c r="J762" s="66">
        <f t="shared" si="1492"/>
        <v>0</v>
      </c>
      <c r="K762" s="66">
        <f t="shared" si="1492"/>
        <v>0</v>
      </c>
      <c r="L762" s="66">
        <f t="shared" si="1492"/>
        <v>0</v>
      </c>
      <c r="M762" s="66">
        <f t="shared" si="1492"/>
        <v>0</v>
      </c>
    </row>
    <row r="763" spans="1:13" s="11" customFormat="1" ht="15.75" customHeight="1" x14ac:dyDescent="0.2">
      <c r="A763" s="99" t="s">
        <v>117</v>
      </c>
      <c r="B763" s="86" t="s">
        <v>70</v>
      </c>
      <c r="C763" s="22">
        <f>SUM(C766,C769,C772,C775,C778,C796,C799,C802,C805,C781,C784,C787,C790,C793,C808,C811,C814,C817,C820,C823,C826,C829,C835,C838,C841,C844,C832,C847,C850,C853,C856)</f>
        <v>9987586</v>
      </c>
      <c r="D763" s="22">
        <f t="shared" ref="D763:M763" si="1493">SUM(D766,D769,D772,D775,D778,D796,D799,D802,D805,D781,D784,D787,D790,D793,D808,D811,D814,D817,D820,D823,D826,D829,D835,D838,D841,D844,D832,D847,D850,D853,D856)</f>
        <v>3331287</v>
      </c>
      <c r="E763" s="22">
        <f t="shared" si="1493"/>
        <v>2660374</v>
      </c>
      <c r="F763" s="22">
        <f t="shared" si="1493"/>
        <v>670913</v>
      </c>
      <c r="G763" s="22">
        <f t="shared" si="1493"/>
        <v>2012237</v>
      </c>
      <c r="H763" s="22">
        <f t="shared" si="1493"/>
        <v>37985</v>
      </c>
      <c r="I763" s="22">
        <f t="shared" si="1493"/>
        <v>0</v>
      </c>
      <c r="J763" s="22">
        <f t="shared" si="1493"/>
        <v>2829306</v>
      </c>
      <c r="K763" s="22">
        <f t="shared" si="1493"/>
        <v>1770004</v>
      </c>
      <c r="L763" s="22">
        <f t="shared" si="1493"/>
        <v>6767</v>
      </c>
      <c r="M763" s="22">
        <f t="shared" si="1493"/>
        <v>0</v>
      </c>
    </row>
    <row r="764" spans="1:13" s="6" customFormat="1" ht="15.75" customHeight="1" x14ac:dyDescent="0.2">
      <c r="A764" s="42"/>
      <c r="B764" s="106" t="s">
        <v>236</v>
      </c>
      <c r="C764" s="24">
        <f>D764+G764+H764+I764+J764+K764+L764+M764</f>
        <v>113135</v>
      </c>
      <c r="D764" s="24">
        <f>SUM(E764,F764)</f>
        <v>-6395</v>
      </c>
      <c r="E764" s="25">
        <f>SUM(E767,E770,E773,E776,E782,E785,E788,E791,E794,E779,E797,E800,E803,E806,E809,E812,E815,E818,E821,E824,E827,E836,E839,E842,E845,E830,E833,E848,E851,E854,E857)</f>
        <v>-20175</v>
      </c>
      <c r="F764" s="25">
        <f>SUM(F767,F770,F773,F776,F782,F785,F788,F791,F794,F779,F797,F800,F803,F806,F809,F812,F815,F818,F821,F824,F827,F836,F839,F842,F845,F830,F833,F848,F851,F854,F857)</f>
        <v>13780</v>
      </c>
      <c r="G764" s="25">
        <f t="shared" ref="G764:M764" si="1494">SUM(G767,G770,G773,G776,G782,G785,G788,G791,G794,G779,G797,G800,G803,G806,G809,G812,G815,G818,G821,G824,G827,G836,G839,G842,G845,G830,G833,G848,G851,G854,G857)</f>
        <v>13962</v>
      </c>
      <c r="H764" s="25">
        <f t="shared" si="1494"/>
        <v>0</v>
      </c>
      <c r="I764" s="25">
        <f t="shared" si="1494"/>
        <v>0</v>
      </c>
      <c r="J764" s="25">
        <f t="shared" si="1494"/>
        <v>42400</v>
      </c>
      <c r="K764" s="25">
        <f t="shared" si="1494"/>
        <v>63168</v>
      </c>
      <c r="L764" s="25">
        <f t="shared" si="1494"/>
        <v>0</v>
      </c>
      <c r="M764" s="25">
        <f t="shared" si="1494"/>
        <v>0</v>
      </c>
    </row>
    <row r="765" spans="1:13" s="6" customFormat="1" ht="15.75" customHeight="1" x14ac:dyDescent="0.2">
      <c r="A765" s="82"/>
      <c r="B765" s="82"/>
      <c r="C765" s="66">
        <f>SUM(C763,C764)</f>
        <v>10100721</v>
      </c>
      <c r="D765" s="66">
        <f t="shared" ref="D765:M765" si="1495">SUM(D763,D764)</f>
        <v>3324892</v>
      </c>
      <c r="E765" s="66">
        <f t="shared" si="1495"/>
        <v>2640199</v>
      </c>
      <c r="F765" s="66">
        <f t="shared" si="1495"/>
        <v>684693</v>
      </c>
      <c r="G765" s="66">
        <f t="shared" si="1495"/>
        <v>2026199</v>
      </c>
      <c r="H765" s="66">
        <f t="shared" si="1495"/>
        <v>37985</v>
      </c>
      <c r="I765" s="66">
        <f t="shared" si="1495"/>
        <v>0</v>
      </c>
      <c r="J765" s="66">
        <f t="shared" si="1495"/>
        <v>2871706</v>
      </c>
      <c r="K765" s="66">
        <f t="shared" si="1495"/>
        <v>1833172</v>
      </c>
      <c r="L765" s="66">
        <f t="shared" si="1495"/>
        <v>6767</v>
      </c>
      <c r="M765" s="66">
        <f t="shared" si="1495"/>
        <v>0</v>
      </c>
    </row>
    <row r="766" spans="1:13" s="6" customFormat="1" ht="15.75" customHeight="1" x14ac:dyDescent="0.2">
      <c r="A766" s="41" t="s">
        <v>71</v>
      </c>
      <c r="B766" s="41" t="s">
        <v>72</v>
      </c>
      <c r="C766" s="26">
        <f t="shared" ref="C766:C811" si="1496">SUM(D766,G766,H766:M766)</f>
        <v>264993</v>
      </c>
      <c r="D766" s="26">
        <f t="shared" ref="D766:D811" si="1497">SUM(E766:F766)</f>
        <v>190425</v>
      </c>
      <c r="E766" s="26">
        <v>157458</v>
      </c>
      <c r="F766" s="26">
        <v>32967</v>
      </c>
      <c r="G766" s="24">
        <v>74568</v>
      </c>
      <c r="H766" s="24"/>
      <c r="I766" s="24"/>
      <c r="J766" s="24"/>
      <c r="K766" s="24"/>
      <c r="L766" s="24"/>
      <c r="M766" s="24"/>
    </row>
    <row r="767" spans="1:13" s="6" customFormat="1" ht="15.75" customHeight="1" x14ac:dyDescent="0.2">
      <c r="A767" s="42"/>
      <c r="B767" s="42"/>
      <c r="C767" s="24">
        <f>D767+G767+H767+I767+J767+K767+L767+M767</f>
        <v>-7042</v>
      </c>
      <c r="D767" s="24">
        <f>SUM(E767,F767)</f>
        <v>0</v>
      </c>
      <c r="E767" s="25"/>
      <c r="F767" s="26"/>
      <c r="G767" s="26">
        <v>-9607</v>
      </c>
      <c r="H767" s="24"/>
      <c r="I767" s="24"/>
      <c r="J767" s="24"/>
      <c r="K767" s="24">
        <v>2565</v>
      </c>
      <c r="L767" s="24"/>
      <c r="M767" s="24"/>
    </row>
    <row r="768" spans="1:13" s="6" customFormat="1" ht="15.75" customHeight="1" x14ac:dyDescent="0.2">
      <c r="A768" s="87"/>
      <c r="B768" s="87"/>
      <c r="C768" s="66">
        <f t="shared" ref="C768:M768" si="1498">SUM(C766:C767)</f>
        <v>257951</v>
      </c>
      <c r="D768" s="66">
        <f t="shared" si="1498"/>
        <v>190425</v>
      </c>
      <c r="E768" s="66">
        <f t="shared" si="1498"/>
        <v>157458</v>
      </c>
      <c r="F768" s="66">
        <f t="shared" si="1498"/>
        <v>32967</v>
      </c>
      <c r="G768" s="66">
        <f t="shared" si="1498"/>
        <v>64961</v>
      </c>
      <c r="H768" s="66">
        <f t="shared" si="1498"/>
        <v>0</v>
      </c>
      <c r="I768" s="66">
        <f t="shared" si="1498"/>
        <v>0</v>
      </c>
      <c r="J768" s="66">
        <f t="shared" si="1498"/>
        <v>0</v>
      </c>
      <c r="K768" s="66">
        <f t="shared" si="1498"/>
        <v>2565</v>
      </c>
      <c r="L768" s="66">
        <f t="shared" si="1498"/>
        <v>0</v>
      </c>
      <c r="M768" s="66">
        <f t="shared" si="1498"/>
        <v>0</v>
      </c>
    </row>
    <row r="769" spans="1:13" s="6" customFormat="1" ht="15.75" customHeight="1" x14ac:dyDescent="0.2">
      <c r="A769" s="41" t="s">
        <v>71</v>
      </c>
      <c r="B769" s="41" t="s">
        <v>233</v>
      </c>
      <c r="C769" s="26">
        <f t="shared" ref="C769" si="1499">SUM(D769,G769,H769:M769)</f>
        <v>2486865</v>
      </c>
      <c r="D769" s="26">
        <f t="shared" ref="D769" si="1500">SUM(E769:F769)</f>
        <v>1174373</v>
      </c>
      <c r="E769" s="26">
        <v>913825</v>
      </c>
      <c r="F769" s="26">
        <v>260548</v>
      </c>
      <c r="G769" s="24">
        <v>916292</v>
      </c>
      <c r="H769" s="24"/>
      <c r="I769" s="24"/>
      <c r="J769" s="24">
        <v>266200</v>
      </c>
      <c r="K769" s="24">
        <v>130000</v>
      </c>
      <c r="L769" s="24"/>
      <c r="M769" s="24"/>
    </row>
    <row r="770" spans="1:13" s="6" customFormat="1" ht="15.75" customHeight="1" x14ac:dyDescent="0.2">
      <c r="A770" s="42"/>
      <c r="B770" s="42"/>
      <c r="C770" s="24">
        <f>D770+G770+H770+I770+J770+K770+L770+M770</f>
        <v>40000</v>
      </c>
      <c r="D770" s="24">
        <f>SUM(E770,F770)</f>
        <v>0</v>
      </c>
      <c r="E770" s="25"/>
      <c r="F770" s="26"/>
      <c r="G770" s="26"/>
      <c r="H770" s="24"/>
      <c r="I770" s="24"/>
      <c r="J770" s="24">
        <v>40000</v>
      </c>
      <c r="K770" s="24"/>
      <c r="L770" s="24"/>
      <c r="M770" s="24"/>
    </row>
    <row r="771" spans="1:13" s="6" customFormat="1" ht="15.75" customHeight="1" x14ac:dyDescent="0.2">
      <c r="A771" s="87"/>
      <c r="B771" s="87"/>
      <c r="C771" s="66">
        <f t="shared" ref="C771:M771" si="1501">SUM(C769:C770)</f>
        <v>2526865</v>
      </c>
      <c r="D771" s="66">
        <f t="shared" si="1501"/>
        <v>1174373</v>
      </c>
      <c r="E771" s="66">
        <f t="shared" si="1501"/>
        <v>913825</v>
      </c>
      <c r="F771" s="66">
        <f t="shared" si="1501"/>
        <v>260548</v>
      </c>
      <c r="G771" s="66">
        <f t="shared" si="1501"/>
        <v>916292</v>
      </c>
      <c r="H771" s="66">
        <f t="shared" si="1501"/>
        <v>0</v>
      </c>
      <c r="I771" s="66">
        <f t="shared" si="1501"/>
        <v>0</v>
      </c>
      <c r="J771" s="66">
        <f t="shared" si="1501"/>
        <v>306200</v>
      </c>
      <c r="K771" s="66">
        <f t="shared" si="1501"/>
        <v>130000</v>
      </c>
      <c r="L771" s="66">
        <f t="shared" si="1501"/>
        <v>0</v>
      </c>
      <c r="M771" s="66">
        <f t="shared" si="1501"/>
        <v>0</v>
      </c>
    </row>
    <row r="772" spans="1:13" s="6" customFormat="1" ht="15.75" customHeight="1" x14ac:dyDescent="0.2">
      <c r="A772" s="41" t="s">
        <v>71</v>
      </c>
      <c r="B772" s="41" t="s">
        <v>311</v>
      </c>
      <c r="C772" s="26">
        <f t="shared" ref="C772" si="1502">SUM(D772,G772,H772:M772)</f>
        <v>1328852</v>
      </c>
      <c r="D772" s="26">
        <f t="shared" ref="D772" si="1503">SUM(E772:F772)</f>
        <v>0</v>
      </c>
      <c r="E772" s="26"/>
      <c r="F772" s="26"/>
      <c r="G772" s="24"/>
      <c r="H772" s="24"/>
      <c r="I772" s="24"/>
      <c r="J772" s="24">
        <v>1328852</v>
      </c>
      <c r="K772" s="24"/>
      <c r="L772" s="24"/>
      <c r="M772" s="24"/>
    </row>
    <row r="773" spans="1:13" s="6" customFormat="1" ht="15.75" customHeight="1" x14ac:dyDescent="0.2">
      <c r="A773" s="42"/>
      <c r="B773" s="42"/>
      <c r="C773" s="24">
        <f>D773+G773+H773+I773+J773+K773+L773+M773</f>
        <v>0</v>
      </c>
      <c r="D773" s="24">
        <f>SUM(E773,F773)</f>
        <v>0</v>
      </c>
      <c r="E773" s="25"/>
      <c r="F773" s="26"/>
      <c r="G773" s="26"/>
      <c r="H773" s="24"/>
      <c r="I773" s="24"/>
      <c r="J773" s="24"/>
      <c r="K773" s="24"/>
      <c r="L773" s="24"/>
      <c r="M773" s="24"/>
    </row>
    <row r="774" spans="1:13" s="6" customFormat="1" ht="15.75" customHeight="1" x14ac:dyDescent="0.2">
      <c r="A774" s="87"/>
      <c r="B774" s="87"/>
      <c r="C774" s="66">
        <f t="shared" ref="C774:M774" si="1504">SUM(C772:C773)</f>
        <v>1328852</v>
      </c>
      <c r="D774" s="66">
        <f t="shared" si="1504"/>
        <v>0</v>
      </c>
      <c r="E774" s="66">
        <f t="shared" si="1504"/>
        <v>0</v>
      </c>
      <c r="F774" s="66">
        <f t="shared" si="1504"/>
        <v>0</v>
      </c>
      <c r="G774" s="66">
        <f t="shared" si="1504"/>
        <v>0</v>
      </c>
      <c r="H774" s="66">
        <f t="shared" si="1504"/>
        <v>0</v>
      </c>
      <c r="I774" s="66">
        <f t="shared" si="1504"/>
        <v>0</v>
      </c>
      <c r="J774" s="66">
        <f t="shared" si="1504"/>
        <v>1328852</v>
      </c>
      <c r="K774" s="66">
        <f t="shared" si="1504"/>
        <v>0</v>
      </c>
      <c r="L774" s="66">
        <f t="shared" si="1504"/>
        <v>0</v>
      </c>
      <c r="M774" s="66">
        <f t="shared" si="1504"/>
        <v>0</v>
      </c>
    </row>
    <row r="775" spans="1:13" s="6" customFormat="1" ht="24.75" customHeight="1" x14ac:dyDescent="0.2">
      <c r="A775" s="110" t="s">
        <v>71</v>
      </c>
      <c r="B775" s="41" t="s">
        <v>312</v>
      </c>
      <c r="C775" s="24">
        <f t="shared" si="1496"/>
        <v>360500</v>
      </c>
      <c r="D775" s="26">
        <f t="shared" si="1497"/>
        <v>0</v>
      </c>
      <c r="E775" s="26"/>
      <c r="F775" s="26"/>
      <c r="G775" s="24"/>
      <c r="H775" s="24"/>
      <c r="I775" s="24"/>
      <c r="J775" s="24">
        <v>360500</v>
      </c>
      <c r="K775" s="24"/>
      <c r="L775" s="24"/>
      <c r="M775" s="24"/>
    </row>
    <row r="776" spans="1:13" s="6" customFormat="1" ht="15.75" customHeight="1" x14ac:dyDescent="0.2">
      <c r="A776" s="42"/>
      <c r="B776" s="42"/>
      <c r="C776" s="24">
        <f>D776+G776+H776+I776+J776+K776+L776+M776</f>
        <v>0</v>
      </c>
      <c r="D776" s="24">
        <f>SUM(E776,F776)</f>
        <v>0</v>
      </c>
      <c r="E776" s="25"/>
      <c r="F776" s="26"/>
      <c r="G776" s="26"/>
      <c r="H776" s="24"/>
      <c r="I776" s="24"/>
      <c r="J776" s="24"/>
      <c r="K776" s="24"/>
      <c r="L776" s="24"/>
      <c r="M776" s="24"/>
    </row>
    <row r="777" spans="1:13" s="6" customFormat="1" ht="15.75" customHeight="1" x14ac:dyDescent="0.2">
      <c r="A777" s="87"/>
      <c r="B777" s="87"/>
      <c r="C777" s="66">
        <f t="shared" ref="C777:M777" si="1505">SUM(C775:C776)</f>
        <v>360500</v>
      </c>
      <c r="D777" s="66">
        <f t="shared" si="1505"/>
        <v>0</v>
      </c>
      <c r="E777" s="66">
        <f t="shared" si="1505"/>
        <v>0</v>
      </c>
      <c r="F777" s="66">
        <f t="shared" si="1505"/>
        <v>0</v>
      </c>
      <c r="G777" s="66">
        <f t="shared" si="1505"/>
        <v>0</v>
      </c>
      <c r="H777" s="66">
        <f t="shared" si="1505"/>
        <v>0</v>
      </c>
      <c r="I777" s="66">
        <f t="shared" si="1505"/>
        <v>0</v>
      </c>
      <c r="J777" s="66">
        <f t="shared" si="1505"/>
        <v>360500</v>
      </c>
      <c r="K777" s="66">
        <f t="shared" si="1505"/>
        <v>0</v>
      </c>
      <c r="L777" s="66">
        <f t="shared" si="1505"/>
        <v>0</v>
      </c>
      <c r="M777" s="66">
        <f t="shared" si="1505"/>
        <v>0</v>
      </c>
    </row>
    <row r="778" spans="1:13" s="6" customFormat="1" ht="15.75" customHeight="1" x14ac:dyDescent="0.2">
      <c r="A778" s="41" t="s">
        <v>79</v>
      </c>
      <c r="B778" s="41" t="s">
        <v>73</v>
      </c>
      <c r="C778" s="24">
        <f t="shared" si="1496"/>
        <v>133986</v>
      </c>
      <c r="D778" s="26">
        <f t="shared" si="1497"/>
        <v>101615</v>
      </c>
      <c r="E778" s="26">
        <v>82437</v>
      </c>
      <c r="F778" s="26">
        <v>19178</v>
      </c>
      <c r="G778" s="24">
        <v>31404</v>
      </c>
      <c r="H778" s="24"/>
      <c r="I778" s="24"/>
      <c r="J778" s="24">
        <v>967</v>
      </c>
      <c r="K778" s="24"/>
      <c r="L778" s="24"/>
      <c r="M778" s="24"/>
    </row>
    <row r="779" spans="1:13" s="6" customFormat="1" ht="15.75" customHeight="1" x14ac:dyDescent="0.2">
      <c r="A779" s="42"/>
      <c r="B779" s="42"/>
      <c r="C779" s="24">
        <f>D779+G779+H779+I779+J779+K779+L779+M779</f>
        <v>0</v>
      </c>
      <c r="D779" s="24">
        <f>SUM(E779,F779)</f>
        <v>0</v>
      </c>
      <c r="E779" s="25"/>
      <c r="F779" s="26"/>
      <c r="G779" s="26"/>
      <c r="H779" s="24"/>
      <c r="I779" s="24"/>
      <c r="J779" s="24"/>
      <c r="K779" s="24"/>
      <c r="L779" s="24"/>
      <c r="M779" s="24"/>
    </row>
    <row r="780" spans="1:13" s="6" customFormat="1" ht="15.75" customHeight="1" x14ac:dyDescent="0.2">
      <c r="A780" s="87"/>
      <c r="B780" s="87"/>
      <c r="C780" s="66">
        <f t="shared" ref="C780:M780" si="1506">SUM(C778:C779)</f>
        <v>133986</v>
      </c>
      <c r="D780" s="66">
        <f t="shared" si="1506"/>
        <v>101615</v>
      </c>
      <c r="E780" s="66">
        <f t="shared" si="1506"/>
        <v>82437</v>
      </c>
      <c r="F780" s="66">
        <f t="shared" si="1506"/>
        <v>19178</v>
      </c>
      <c r="G780" s="66">
        <f t="shared" si="1506"/>
        <v>31404</v>
      </c>
      <c r="H780" s="66">
        <f t="shared" si="1506"/>
        <v>0</v>
      </c>
      <c r="I780" s="66">
        <f t="shared" si="1506"/>
        <v>0</v>
      </c>
      <c r="J780" s="66">
        <f t="shared" si="1506"/>
        <v>967</v>
      </c>
      <c r="K780" s="66">
        <f t="shared" si="1506"/>
        <v>0</v>
      </c>
      <c r="L780" s="66">
        <f t="shared" si="1506"/>
        <v>0</v>
      </c>
      <c r="M780" s="66">
        <f t="shared" si="1506"/>
        <v>0</v>
      </c>
    </row>
    <row r="781" spans="1:13" s="6" customFormat="1" ht="15.75" customHeight="1" x14ac:dyDescent="0.2">
      <c r="A781" s="41" t="s">
        <v>79</v>
      </c>
      <c r="B781" s="41" t="s">
        <v>313</v>
      </c>
      <c r="C781" s="24">
        <f t="shared" ref="C781" si="1507">SUM(D781,G781,H781:M781)</f>
        <v>1000586</v>
      </c>
      <c r="D781" s="26">
        <f t="shared" ref="D781" si="1508">SUM(E781:F781)</f>
        <v>873629</v>
      </c>
      <c r="E781" s="26">
        <v>705244</v>
      </c>
      <c r="F781" s="26">
        <v>168385</v>
      </c>
      <c r="G781" s="24">
        <v>123357</v>
      </c>
      <c r="H781" s="24"/>
      <c r="I781" s="24"/>
      <c r="J781" s="24">
        <v>3600</v>
      </c>
      <c r="K781" s="24"/>
      <c r="L781" s="24"/>
      <c r="M781" s="24"/>
    </row>
    <row r="782" spans="1:13" s="6" customFormat="1" ht="15.75" customHeight="1" x14ac:dyDescent="0.2">
      <c r="A782" s="42"/>
      <c r="B782" s="42"/>
      <c r="C782" s="24">
        <f>D782+G782+H782+I782+J782+K782+L782+M782</f>
        <v>1050</v>
      </c>
      <c r="D782" s="24">
        <f>SUM(E782,F782)</f>
        <v>-11957</v>
      </c>
      <c r="E782" s="25">
        <v>-24675</v>
      </c>
      <c r="F782" s="26">
        <v>12718</v>
      </c>
      <c r="G782" s="26">
        <v>13007</v>
      </c>
      <c r="H782" s="24"/>
      <c r="I782" s="24"/>
      <c r="J782" s="24"/>
      <c r="K782" s="24"/>
      <c r="L782" s="24"/>
      <c r="M782" s="24"/>
    </row>
    <row r="783" spans="1:13" s="6" customFormat="1" ht="15.75" customHeight="1" x14ac:dyDescent="0.2">
      <c r="A783" s="87"/>
      <c r="B783" s="87"/>
      <c r="C783" s="66">
        <f t="shared" ref="C783:M783" si="1509">SUM(C781:C782)</f>
        <v>1001636</v>
      </c>
      <c r="D783" s="66">
        <f t="shared" si="1509"/>
        <v>861672</v>
      </c>
      <c r="E783" s="66">
        <f t="shared" si="1509"/>
        <v>680569</v>
      </c>
      <c r="F783" s="66">
        <f t="shared" si="1509"/>
        <v>181103</v>
      </c>
      <c r="G783" s="66">
        <f t="shared" si="1509"/>
        <v>136364</v>
      </c>
      <c r="H783" s="66">
        <f t="shared" si="1509"/>
        <v>0</v>
      </c>
      <c r="I783" s="66">
        <f t="shared" si="1509"/>
        <v>0</v>
      </c>
      <c r="J783" s="66">
        <f t="shared" si="1509"/>
        <v>3600</v>
      </c>
      <c r="K783" s="66">
        <f t="shared" si="1509"/>
        <v>0</v>
      </c>
      <c r="L783" s="66">
        <f t="shared" si="1509"/>
        <v>0</v>
      </c>
      <c r="M783" s="66">
        <f t="shared" si="1509"/>
        <v>0</v>
      </c>
    </row>
    <row r="784" spans="1:13" s="6" customFormat="1" ht="26.25" customHeight="1" x14ac:dyDescent="0.2">
      <c r="A784" s="41" t="s">
        <v>79</v>
      </c>
      <c r="B784" s="41" t="s">
        <v>314</v>
      </c>
      <c r="C784" s="24">
        <f t="shared" ref="C784" si="1510">SUM(D784,G784,H784:M784)</f>
        <v>80402</v>
      </c>
      <c r="D784" s="26">
        <f t="shared" ref="D784" si="1511">SUM(E784:F784)</f>
        <v>69113</v>
      </c>
      <c r="E784" s="26">
        <v>55849</v>
      </c>
      <c r="F784" s="26">
        <v>13264</v>
      </c>
      <c r="G784" s="24">
        <v>11289</v>
      </c>
      <c r="H784" s="24"/>
      <c r="I784" s="24"/>
      <c r="J784" s="24"/>
      <c r="K784" s="24"/>
      <c r="L784" s="24"/>
      <c r="M784" s="24"/>
    </row>
    <row r="785" spans="1:13" s="6" customFormat="1" ht="15.75" customHeight="1" x14ac:dyDescent="0.2">
      <c r="A785" s="42"/>
      <c r="B785" s="42"/>
      <c r="C785" s="24">
        <f>D785+G785+H785+I785+J785+K785+L785+M785</f>
        <v>0</v>
      </c>
      <c r="D785" s="24">
        <f>SUM(E785,F785)</f>
        <v>0</v>
      </c>
      <c r="E785" s="25"/>
      <c r="F785" s="26"/>
      <c r="G785" s="26"/>
      <c r="H785" s="24"/>
      <c r="I785" s="24"/>
      <c r="J785" s="24"/>
      <c r="K785" s="24"/>
      <c r="L785" s="24"/>
      <c r="M785" s="24"/>
    </row>
    <row r="786" spans="1:13" s="6" customFormat="1" ht="15.75" customHeight="1" x14ac:dyDescent="0.2">
      <c r="A786" s="87"/>
      <c r="B786" s="87"/>
      <c r="C786" s="66">
        <f t="shared" ref="C786:M786" si="1512">SUM(C784:C785)</f>
        <v>80402</v>
      </c>
      <c r="D786" s="66">
        <f t="shared" si="1512"/>
        <v>69113</v>
      </c>
      <c r="E786" s="66">
        <f t="shared" si="1512"/>
        <v>55849</v>
      </c>
      <c r="F786" s="66">
        <f t="shared" si="1512"/>
        <v>13264</v>
      </c>
      <c r="G786" s="66">
        <f t="shared" si="1512"/>
        <v>11289</v>
      </c>
      <c r="H786" s="66">
        <f t="shared" si="1512"/>
        <v>0</v>
      </c>
      <c r="I786" s="66">
        <f t="shared" si="1512"/>
        <v>0</v>
      </c>
      <c r="J786" s="66">
        <f t="shared" si="1512"/>
        <v>0</v>
      </c>
      <c r="K786" s="66">
        <f t="shared" si="1512"/>
        <v>0</v>
      </c>
      <c r="L786" s="66">
        <f t="shared" si="1512"/>
        <v>0</v>
      </c>
      <c r="M786" s="66">
        <f t="shared" si="1512"/>
        <v>0</v>
      </c>
    </row>
    <row r="787" spans="1:13" s="6" customFormat="1" ht="26.25" customHeight="1" x14ac:dyDescent="0.2">
      <c r="A787" s="41" t="s">
        <v>79</v>
      </c>
      <c r="B787" s="41" t="s">
        <v>315</v>
      </c>
      <c r="C787" s="24">
        <f t="shared" ref="C787" si="1513">SUM(D787,G787,H787:M787)</f>
        <v>85549</v>
      </c>
      <c r="D787" s="26">
        <f t="shared" ref="D787" si="1514">SUM(E787:F787)</f>
        <v>51285</v>
      </c>
      <c r="E787" s="26">
        <v>41442</v>
      </c>
      <c r="F787" s="26">
        <v>9843</v>
      </c>
      <c r="G787" s="24">
        <v>34264</v>
      </c>
      <c r="H787" s="24"/>
      <c r="I787" s="24"/>
      <c r="J787" s="24"/>
      <c r="K787" s="24"/>
      <c r="L787" s="24"/>
      <c r="M787" s="24"/>
    </row>
    <row r="788" spans="1:13" s="6" customFormat="1" ht="15.75" customHeight="1" x14ac:dyDescent="0.2">
      <c r="A788" s="42"/>
      <c r="B788" s="42"/>
      <c r="C788" s="24">
        <f>D788+G788+H788+I788+J788+K788+L788+M788</f>
        <v>5562</v>
      </c>
      <c r="D788" s="24">
        <f>SUM(E788,F788)</f>
        <v>5562</v>
      </c>
      <c r="E788" s="25">
        <v>4500</v>
      </c>
      <c r="F788" s="26">
        <v>1062</v>
      </c>
      <c r="G788" s="26"/>
      <c r="H788" s="24"/>
      <c r="I788" s="24"/>
      <c r="J788" s="24"/>
      <c r="K788" s="24"/>
      <c r="L788" s="24"/>
      <c r="M788" s="24"/>
    </row>
    <row r="789" spans="1:13" s="6" customFormat="1" ht="15.75" customHeight="1" x14ac:dyDescent="0.2">
      <c r="A789" s="87"/>
      <c r="B789" s="87"/>
      <c r="C789" s="66">
        <f t="shared" ref="C789:M789" si="1515">SUM(C787:C788)</f>
        <v>91111</v>
      </c>
      <c r="D789" s="66">
        <f t="shared" si="1515"/>
        <v>56847</v>
      </c>
      <c r="E789" s="66">
        <f t="shared" si="1515"/>
        <v>45942</v>
      </c>
      <c r="F789" s="66">
        <f t="shared" si="1515"/>
        <v>10905</v>
      </c>
      <c r="G789" s="66">
        <f t="shared" si="1515"/>
        <v>34264</v>
      </c>
      <c r="H789" s="66">
        <f t="shared" si="1515"/>
        <v>0</v>
      </c>
      <c r="I789" s="66">
        <f t="shared" si="1515"/>
        <v>0</v>
      </c>
      <c r="J789" s="66">
        <f t="shared" si="1515"/>
        <v>0</v>
      </c>
      <c r="K789" s="66">
        <f t="shared" si="1515"/>
        <v>0</v>
      </c>
      <c r="L789" s="66">
        <f t="shared" si="1515"/>
        <v>0</v>
      </c>
      <c r="M789" s="66">
        <f t="shared" si="1515"/>
        <v>0</v>
      </c>
    </row>
    <row r="790" spans="1:13" s="6" customFormat="1" ht="26.25" customHeight="1" x14ac:dyDescent="0.2">
      <c r="A790" s="41" t="s">
        <v>79</v>
      </c>
      <c r="B790" s="41" t="s">
        <v>316</v>
      </c>
      <c r="C790" s="24">
        <f t="shared" ref="C790" si="1516">SUM(D790,G790,H790:M790)</f>
        <v>3536</v>
      </c>
      <c r="D790" s="26">
        <f t="shared" ref="D790" si="1517">SUM(E790:F790)</f>
        <v>0</v>
      </c>
      <c r="E790" s="26"/>
      <c r="F790" s="26"/>
      <c r="G790" s="24">
        <v>3536</v>
      </c>
      <c r="H790" s="24"/>
      <c r="I790" s="24"/>
      <c r="J790" s="24"/>
      <c r="K790" s="24"/>
      <c r="L790" s="24"/>
      <c r="M790" s="24"/>
    </row>
    <row r="791" spans="1:13" s="6" customFormat="1" ht="15.75" customHeight="1" x14ac:dyDescent="0.2">
      <c r="A791" s="42"/>
      <c r="B791" s="42"/>
      <c r="C791" s="24">
        <f>D791+G791+H791+I791+J791+K791+L791+M791</f>
        <v>0</v>
      </c>
      <c r="D791" s="24">
        <f>SUM(E791,F791)</f>
        <v>0</v>
      </c>
      <c r="E791" s="25"/>
      <c r="F791" s="26"/>
      <c r="G791" s="26"/>
      <c r="H791" s="24"/>
      <c r="I791" s="24"/>
      <c r="J791" s="24"/>
      <c r="K791" s="24"/>
      <c r="L791" s="24"/>
      <c r="M791" s="24"/>
    </row>
    <row r="792" spans="1:13" s="6" customFormat="1" ht="15.75" customHeight="1" x14ac:dyDescent="0.2">
      <c r="A792" s="87"/>
      <c r="B792" s="87"/>
      <c r="C792" s="66">
        <f t="shared" ref="C792:M792" si="1518">SUM(C790:C791)</f>
        <v>3536</v>
      </c>
      <c r="D792" s="66">
        <f t="shared" si="1518"/>
        <v>0</v>
      </c>
      <c r="E792" s="66">
        <f t="shared" si="1518"/>
        <v>0</v>
      </c>
      <c r="F792" s="66">
        <f t="shared" si="1518"/>
        <v>0</v>
      </c>
      <c r="G792" s="66">
        <f t="shared" si="1518"/>
        <v>3536</v>
      </c>
      <c r="H792" s="66">
        <f t="shared" si="1518"/>
        <v>0</v>
      </c>
      <c r="I792" s="66">
        <f t="shared" si="1518"/>
        <v>0</v>
      </c>
      <c r="J792" s="66">
        <f t="shared" si="1518"/>
        <v>0</v>
      </c>
      <c r="K792" s="66">
        <f t="shared" si="1518"/>
        <v>0</v>
      </c>
      <c r="L792" s="66">
        <f t="shared" si="1518"/>
        <v>0</v>
      </c>
      <c r="M792" s="66">
        <f t="shared" si="1518"/>
        <v>0</v>
      </c>
    </row>
    <row r="793" spans="1:13" s="6" customFormat="1" ht="26.25" customHeight="1" x14ac:dyDescent="0.2">
      <c r="A793" s="41" t="s">
        <v>79</v>
      </c>
      <c r="B793" s="41" t="s">
        <v>317</v>
      </c>
      <c r="C793" s="24">
        <f t="shared" ref="C793" si="1519">SUM(D793,G793,H793:M793)</f>
        <v>14060</v>
      </c>
      <c r="D793" s="26">
        <f t="shared" ref="D793" si="1520">SUM(E793:F793)</f>
        <v>12280</v>
      </c>
      <c r="E793" s="26">
        <v>9936</v>
      </c>
      <c r="F793" s="26">
        <v>2344</v>
      </c>
      <c r="G793" s="24">
        <v>1780</v>
      </c>
      <c r="H793" s="24"/>
      <c r="I793" s="24"/>
      <c r="J793" s="24"/>
      <c r="K793" s="24"/>
      <c r="L793" s="24"/>
      <c r="M793" s="24"/>
    </row>
    <row r="794" spans="1:13" s="6" customFormat="1" ht="15.75" customHeight="1" x14ac:dyDescent="0.2">
      <c r="A794" s="42"/>
      <c r="B794" s="42"/>
      <c r="C794" s="24">
        <f>D794+G794+H794+I794+J794+K794+L794+M794</f>
        <v>0</v>
      </c>
      <c r="D794" s="24">
        <f>SUM(E794,F794)</f>
        <v>0</v>
      </c>
      <c r="E794" s="25"/>
      <c r="F794" s="26"/>
      <c r="G794" s="26"/>
      <c r="H794" s="24"/>
      <c r="I794" s="24"/>
      <c r="J794" s="24"/>
      <c r="K794" s="24"/>
      <c r="L794" s="24"/>
      <c r="M794" s="24"/>
    </row>
    <row r="795" spans="1:13" s="6" customFormat="1" ht="15.75" customHeight="1" x14ac:dyDescent="0.2">
      <c r="A795" s="87"/>
      <c r="B795" s="87"/>
      <c r="C795" s="66">
        <f t="shared" ref="C795:M795" si="1521">SUM(C793:C794)</f>
        <v>14060</v>
      </c>
      <c r="D795" s="66">
        <f t="shared" si="1521"/>
        <v>12280</v>
      </c>
      <c r="E795" s="66">
        <f t="shared" si="1521"/>
        <v>9936</v>
      </c>
      <c r="F795" s="66">
        <f t="shared" si="1521"/>
        <v>2344</v>
      </c>
      <c r="G795" s="66">
        <f t="shared" si="1521"/>
        <v>1780</v>
      </c>
      <c r="H795" s="66">
        <f t="shared" si="1521"/>
        <v>0</v>
      </c>
      <c r="I795" s="66">
        <f t="shared" si="1521"/>
        <v>0</v>
      </c>
      <c r="J795" s="66">
        <f t="shared" si="1521"/>
        <v>0</v>
      </c>
      <c r="K795" s="66">
        <f t="shared" si="1521"/>
        <v>0</v>
      </c>
      <c r="L795" s="66">
        <f t="shared" si="1521"/>
        <v>0</v>
      </c>
      <c r="M795" s="66">
        <f t="shared" si="1521"/>
        <v>0</v>
      </c>
    </row>
    <row r="796" spans="1:13" s="6" customFormat="1" ht="27" customHeight="1" x14ac:dyDescent="0.2">
      <c r="A796" s="41" t="s">
        <v>114</v>
      </c>
      <c r="B796" s="41" t="s">
        <v>318</v>
      </c>
      <c r="C796" s="24">
        <f t="shared" si="1496"/>
        <v>7500</v>
      </c>
      <c r="D796" s="26">
        <f t="shared" si="1497"/>
        <v>0</v>
      </c>
      <c r="E796" s="26"/>
      <c r="F796" s="26"/>
      <c r="G796" s="26">
        <v>7500</v>
      </c>
      <c r="H796" s="24"/>
      <c r="I796" s="24"/>
      <c r="J796" s="24"/>
      <c r="K796" s="24"/>
      <c r="L796" s="24"/>
      <c r="M796" s="24"/>
    </row>
    <row r="797" spans="1:13" s="6" customFormat="1" ht="15.75" customHeight="1" x14ac:dyDescent="0.2">
      <c r="A797" s="42"/>
      <c r="B797" s="42"/>
      <c r="C797" s="24">
        <f>D797+G797+H797+I797+J797+K797+L797+M797</f>
        <v>0</v>
      </c>
      <c r="D797" s="24">
        <f>SUM(E797,F797)</f>
        <v>0</v>
      </c>
      <c r="E797" s="25"/>
      <c r="F797" s="26"/>
      <c r="G797" s="26"/>
      <c r="H797" s="24"/>
      <c r="I797" s="24"/>
      <c r="J797" s="24"/>
      <c r="K797" s="24"/>
      <c r="L797" s="24"/>
      <c r="M797" s="24"/>
    </row>
    <row r="798" spans="1:13" s="6" customFormat="1" ht="15.75" customHeight="1" x14ac:dyDescent="0.2">
      <c r="A798" s="87"/>
      <c r="B798" s="87"/>
      <c r="C798" s="66">
        <f t="shared" ref="C798:M798" si="1522">SUM(C796:C797)</f>
        <v>7500</v>
      </c>
      <c r="D798" s="66">
        <f t="shared" si="1522"/>
        <v>0</v>
      </c>
      <c r="E798" s="66">
        <f t="shared" si="1522"/>
        <v>0</v>
      </c>
      <c r="F798" s="66">
        <f t="shared" si="1522"/>
        <v>0</v>
      </c>
      <c r="G798" s="66">
        <f t="shared" si="1522"/>
        <v>7500</v>
      </c>
      <c r="H798" s="66">
        <f t="shared" si="1522"/>
        <v>0</v>
      </c>
      <c r="I798" s="66">
        <f t="shared" si="1522"/>
        <v>0</v>
      </c>
      <c r="J798" s="66">
        <f t="shared" si="1522"/>
        <v>0</v>
      </c>
      <c r="K798" s="66">
        <f t="shared" si="1522"/>
        <v>0</v>
      </c>
      <c r="L798" s="66">
        <f t="shared" si="1522"/>
        <v>0</v>
      </c>
      <c r="M798" s="66">
        <f t="shared" si="1522"/>
        <v>0</v>
      </c>
    </row>
    <row r="799" spans="1:13" s="6" customFormat="1" ht="26.25" customHeight="1" x14ac:dyDescent="0.2">
      <c r="A799" s="41" t="s">
        <v>79</v>
      </c>
      <c r="B799" s="41" t="s">
        <v>319</v>
      </c>
      <c r="C799" s="24">
        <f t="shared" si="1496"/>
        <v>11187</v>
      </c>
      <c r="D799" s="26">
        <f t="shared" si="1497"/>
        <v>0</v>
      </c>
      <c r="E799" s="26"/>
      <c r="F799" s="26"/>
      <c r="G799" s="24">
        <v>11187</v>
      </c>
      <c r="H799" s="24"/>
      <c r="I799" s="24"/>
      <c r="J799" s="24"/>
      <c r="K799" s="24"/>
      <c r="L799" s="24"/>
      <c r="M799" s="24"/>
    </row>
    <row r="800" spans="1:13" s="6" customFormat="1" ht="15.75" customHeight="1" x14ac:dyDescent="0.2">
      <c r="A800" s="42"/>
      <c r="B800" s="42"/>
      <c r="C800" s="24">
        <f>D800+G800+H800+I800+J800+K800+L800+M800</f>
        <v>0</v>
      </c>
      <c r="D800" s="24">
        <f>SUM(E800,F800)</f>
        <v>0</v>
      </c>
      <c r="E800" s="25"/>
      <c r="F800" s="26"/>
      <c r="G800" s="26"/>
      <c r="H800" s="24"/>
      <c r="I800" s="24"/>
      <c r="J800" s="24"/>
      <c r="K800" s="24"/>
      <c r="L800" s="24"/>
      <c r="M800" s="24"/>
    </row>
    <row r="801" spans="1:13" s="6" customFormat="1" ht="15.75" customHeight="1" x14ac:dyDescent="0.2">
      <c r="A801" s="87"/>
      <c r="B801" s="87"/>
      <c r="C801" s="66">
        <f t="shared" ref="C801:M801" si="1523">SUM(C799:C800)</f>
        <v>11187</v>
      </c>
      <c r="D801" s="66">
        <f t="shared" si="1523"/>
        <v>0</v>
      </c>
      <c r="E801" s="66">
        <f t="shared" si="1523"/>
        <v>0</v>
      </c>
      <c r="F801" s="66">
        <f t="shared" si="1523"/>
        <v>0</v>
      </c>
      <c r="G801" s="66">
        <f t="shared" si="1523"/>
        <v>11187</v>
      </c>
      <c r="H801" s="66">
        <f t="shared" si="1523"/>
        <v>0</v>
      </c>
      <c r="I801" s="66">
        <f t="shared" si="1523"/>
        <v>0</v>
      </c>
      <c r="J801" s="66">
        <f t="shared" si="1523"/>
        <v>0</v>
      </c>
      <c r="K801" s="66">
        <f t="shared" si="1523"/>
        <v>0</v>
      </c>
      <c r="L801" s="66">
        <f t="shared" si="1523"/>
        <v>0</v>
      </c>
      <c r="M801" s="66">
        <f t="shared" si="1523"/>
        <v>0</v>
      </c>
    </row>
    <row r="802" spans="1:13" s="6" customFormat="1" ht="15.75" customHeight="1" x14ac:dyDescent="0.2">
      <c r="A802" s="110" t="s">
        <v>79</v>
      </c>
      <c r="B802" s="41" t="s">
        <v>74</v>
      </c>
      <c r="C802" s="24">
        <f t="shared" si="1496"/>
        <v>123371</v>
      </c>
      <c r="D802" s="26">
        <f t="shared" si="1497"/>
        <v>111686</v>
      </c>
      <c r="E802" s="26">
        <v>91492</v>
      </c>
      <c r="F802" s="26">
        <v>20194</v>
      </c>
      <c r="G802" s="24">
        <v>11685</v>
      </c>
      <c r="H802" s="24"/>
      <c r="I802" s="24"/>
      <c r="J802" s="24"/>
      <c r="K802" s="24"/>
      <c r="L802" s="24"/>
      <c r="M802" s="24"/>
    </row>
    <row r="803" spans="1:13" s="6" customFormat="1" ht="15.75" customHeight="1" x14ac:dyDescent="0.2">
      <c r="A803" s="42"/>
      <c r="B803" s="42"/>
      <c r="C803" s="24">
        <f>D803+G803+H803+I803+J803+K803+L803+M803</f>
        <v>21950</v>
      </c>
      <c r="D803" s="24">
        <f>SUM(E803,F803)</f>
        <v>0</v>
      </c>
      <c r="E803" s="25"/>
      <c r="F803" s="26"/>
      <c r="G803" s="26">
        <v>-3050</v>
      </c>
      <c r="H803" s="24"/>
      <c r="I803" s="24"/>
      <c r="J803" s="24"/>
      <c r="K803" s="24">
        <v>25000</v>
      </c>
      <c r="L803" s="24"/>
      <c r="M803" s="24"/>
    </row>
    <row r="804" spans="1:13" s="6" customFormat="1" ht="15.75" customHeight="1" x14ac:dyDescent="0.2">
      <c r="A804" s="87"/>
      <c r="B804" s="87"/>
      <c r="C804" s="66">
        <f t="shared" ref="C804:M804" si="1524">SUM(C802:C803)</f>
        <v>145321</v>
      </c>
      <c r="D804" s="66">
        <f t="shared" si="1524"/>
        <v>111686</v>
      </c>
      <c r="E804" s="66">
        <f t="shared" si="1524"/>
        <v>91492</v>
      </c>
      <c r="F804" s="66">
        <f t="shared" si="1524"/>
        <v>20194</v>
      </c>
      <c r="G804" s="66">
        <f t="shared" si="1524"/>
        <v>8635</v>
      </c>
      <c r="H804" s="66">
        <f t="shared" si="1524"/>
        <v>0</v>
      </c>
      <c r="I804" s="66">
        <f t="shared" si="1524"/>
        <v>0</v>
      </c>
      <c r="J804" s="66">
        <f t="shared" si="1524"/>
        <v>0</v>
      </c>
      <c r="K804" s="66">
        <f t="shared" si="1524"/>
        <v>25000</v>
      </c>
      <c r="L804" s="66">
        <f t="shared" si="1524"/>
        <v>0</v>
      </c>
      <c r="M804" s="66">
        <f t="shared" si="1524"/>
        <v>0</v>
      </c>
    </row>
    <row r="805" spans="1:13" s="6" customFormat="1" ht="15.75" customHeight="1" x14ac:dyDescent="0.2">
      <c r="A805" s="41" t="s">
        <v>114</v>
      </c>
      <c r="B805" s="100" t="s">
        <v>320</v>
      </c>
      <c r="C805" s="24">
        <f t="shared" si="1496"/>
        <v>49778</v>
      </c>
      <c r="D805" s="26">
        <f t="shared" si="1497"/>
        <v>38845</v>
      </c>
      <c r="E805" s="26">
        <v>31329</v>
      </c>
      <c r="F805" s="26">
        <v>7516</v>
      </c>
      <c r="G805" s="24">
        <v>10933</v>
      </c>
      <c r="H805" s="24"/>
      <c r="I805" s="24"/>
      <c r="J805" s="24"/>
      <c r="K805" s="24"/>
      <c r="L805" s="24"/>
      <c r="M805" s="24"/>
    </row>
    <row r="806" spans="1:13" s="6" customFormat="1" ht="15.75" customHeight="1" x14ac:dyDescent="0.2">
      <c r="A806" s="42"/>
      <c r="B806" s="42"/>
      <c r="C806" s="24">
        <f>D806+G806+H806+I806+J806+K806+L806+M806</f>
        <v>1200</v>
      </c>
      <c r="D806" s="24">
        <f>SUM(E806,F806)</f>
        <v>0</v>
      </c>
      <c r="E806" s="25"/>
      <c r="F806" s="26"/>
      <c r="G806" s="26"/>
      <c r="H806" s="24"/>
      <c r="I806" s="24"/>
      <c r="J806" s="24">
        <v>1200</v>
      </c>
      <c r="K806" s="24"/>
      <c r="L806" s="24"/>
      <c r="M806" s="24"/>
    </row>
    <row r="807" spans="1:13" s="6" customFormat="1" ht="15.75" customHeight="1" x14ac:dyDescent="0.2">
      <c r="A807" s="87"/>
      <c r="B807" s="87"/>
      <c r="C807" s="66">
        <f t="shared" ref="C807:M807" si="1525">SUM(C805:C806)</f>
        <v>50978</v>
      </c>
      <c r="D807" s="66">
        <f t="shared" si="1525"/>
        <v>38845</v>
      </c>
      <c r="E807" s="66">
        <f t="shared" si="1525"/>
        <v>31329</v>
      </c>
      <c r="F807" s="66">
        <f t="shared" si="1525"/>
        <v>7516</v>
      </c>
      <c r="G807" s="66">
        <f t="shared" si="1525"/>
        <v>10933</v>
      </c>
      <c r="H807" s="66">
        <f t="shared" si="1525"/>
        <v>0</v>
      </c>
      <c r="I807" s="66">
        <f t="shared" si="1525"/>
        <v>0</v>
      </c>
      <c r="J807" s="66">
        <f t="shared" si="1525"/>
        <v>1200</v>
      </c>
      <c r="K807" s="66">
        <f t="shared" si="1525"/>
        <v>0</v>
      </c>
      <c r="L807" s="66">
        <f t="shared" si="1525"/>
        <v>0</v>
      </c>
      <c r="M807" s="66">
        <f t="shared" si="1525"/>
        <v>0</v>
      </c>
    </row>
    <row r="808" spans="1:13" s="6" customFormat="1" ht="24.75" customHeight="1" x14ac:dyDescent="0.2">
      <c r="A808" s="41" t="s">
        <v>114</v>
      </c>
      <c r="B808" s="100" t="s">
        <v>321</v>
      </c>
      <c r="C808" s="24">
        <f t="shared" si="1496"/>
        <v>24737</v>
      </c>
      <c r="D808" s="26">
        <f t="shared" si="1497"/>
        <v>16137</v>
      </c>
      <c r="E808" s="26">
        <v>13015</v>
      </c>
      <c r="F808" s="26">
        <v>3122</v>
      </c>
      <c r="G808" s="24">
        <v>8600</v>
      </c>
      <c r="H808" s="24"/>
      <c r="I808" s="24"/>
      <c r="J808" s="24"/>
      <c r="K808" s="24"/>
      <c r="L808" s="24"/>
      <c r="M808" s="24"/>
    </row>
    <row r="809" spans="1:13" s="6" customFormat="1" ht="15.75" customHeight="1" x14ac:dyDescent="0.2">
      <c r="A809" s="42"/>
      <c r="B809" s="42"/>
      <c r="C809" s="24">
        <f>D809+G809+H809+I809+J809+K809+L809+M809</f>
        <v>0</v>
      </c>
      <c r="D809" s="24">
        <f>SUM(E809,F809)</f>
        <v>0</v>
      </c>
      <c r="E809" s="25"/>
      <c r="F809" s="26"/>
      <c r="G809" s="26">
        <v>-1200</v>
      </c>
      <c r="H809" s="24"/>
      <c r="I809" s="24"/>
      <c r="J809" s="24">
        <v>1200</v>
      </c>
      <c r="K809" s="24"/>
      <c r="L809" s="24"/>
      <c r="M809" s="24"/>
    </row>
    <row r="810" spans="1:13" s="6" customFormat="1" ht="15.75" customHeight="1" x14ac:dyDescent="0.2">
      <c r="A810" s="87"/>
      <c r="B810" s="87"/>
      <c r="C810" s="66">
        <f t="shared" ref="C810:M810" si="1526">SUM(C808:C809)</f>
        <v>24737</v>
      </c>
      <c r="D810" s="66">
        <f t="shared" si="1526"/>
        <v>16137</v>
      </c>
      <c r="E810" s="66">
        <f t="shared" si="1526"/>
        <v>13015</v>
      </c>
      <c r="F810" s="66">
        <f t="shared" si="1526"/>
        <v>3122</v>
      </c>
      <c r="G810" s="66">
        <f t="shared" si="1526"/>
        <v>7400</v>
      </c>
      <c r="H810" s="66">
        <f t="shared" si="1526"/>
        <v>0</v>
      </c>
      <c r="I810" s="66">
        <f t="shared" si="1526"/>
        <v>0</v>
      </c>
      <c r="J810" s="66">
        <f t="shared" si="1526"/>
        <v>1200</v>
      </c>
      <c r="K810" s="66">
        <f t="shared" si="1526"/>
        <v>0</v>
      </c>
      <c r="L810" s="66">
        <f t="shared" si="1526"/>
        <v>0</v>
      </c>
      <c r="M810" s="66">
        <f t="shared" si="1526"/>
        <v>0</v>
      </c>
    </row>
    <row r="811" spans="1:13" s="6" customFormat="1" ht="25.5" customHeight="1" x14ac:dyDescent="0.2">
      <c r="A811" s="41">
        <v>10.7</v>
      </c>
      <c r="B811" s="100" t="s">
        <v>322</v>
      </c>
      <c r="C811" s="24">
        <f t="shared" si="1496"/>
        <v>164268</v>
      </c>
      <c r="D811" s="26">
        <f t="shared" si="1497"/>
        <v>124037</v>
      </c>
      <c r="E811" s="26">
        <v>101586</v>
      </c>
      <c r="F811" s="26">
        <v>22451</v>
      </c>
      <c r="G811" s="24">
        <v>40231</v>
      </c>
      <c r="H811" s="24"/>
      <c r="I811" s="24"/>
      <c r="J811" s="24"/>
      <c r="K811" s="24"/>
      <c r="L811" s="24"/>
      <c r="M811" s="24"/>
    </row>
    <row r="812" spans="1:13" s="6" customFormat="1" ht="15.75" customHeight="1" x14ac:dyDescent="0.2">
      <c r="A812" s="42"/>
      <c r="B812" s="42"/>
      <c r="C812" s="24">
        <f>D812+G812+H812+I812+J812+K812+L812+M812</f>
        <v>0</v>
      </c>
      <c r="D812" s="24">
        <f>SUM(E812,F812)</f>
        <v>0</v>
      </c>
      <c r="E812" s="25"/>
      <c r="F812" s="26"/>
      <c r="G812" s="26"/>
      <c r="H812" s="24"/>
      <c r="I812" s="24"/>
      <c r="J812" s="24"/>
      <c r="K812" s="24"/>
      <c r="L812" s="24"/>
      <c r="M812" s="24"/>
    </row>
    <row r="813" spans="1:13" s="6" customFormat="1" ht="15.75" customHeight="1" x14ac:dyDescent="0.2">
      <c r="A813" s="87"/>
      <c r="B813" s="87"/>
      <c r="C813" s="66">
        <f t="shared" ref="C813:M813" si="1527">SUM(C811:C812)</f>
        <v>164268</v>
      </c>
      <c r="D813" s="66">
        <f t="shared" si="1527"/>
        <v>124037</v>
      </c>
      <c r="E813" s="66">
        <f t="shared" si="1527"/>
        <v>101586</v>
      </c>
      <c r="F813" s="66">
        <f t="shared" si="1527"/>
        <v>22451</v>
      </c>
      <c r="G813" s="66">
        <f t="shared" si="1527"/>
        <v>40231</v>
      </c>
      <c r="H813" s="66">
        <f t="shared" si="1527"/>
        <v>0</v>
      </c>
      <c r="I813" s="66">
        <f t="shared" si="1527"/>
        <v>0</v>
      </c>
      <c r="J813" s="66">
        <f t="shared" si="1527"/>
        <v>0</v>
      </c>
      <c r="K813" s="66">
        <f t="shared" si="1527"/>
        <v>0</v>
      </c>
      <c r="L813" s="66">
        <f t="shared" si="1527"/>
        <v>0</v>
      </c>
      <c r="M813" s="66">
        <f t="shared" si="1527"/>
        <v>0</v>
      </c>
    </row>
    <row r="814" spans="1:13" s="6" customFormat="1" ht="15.75" customHeight="1" x14ac:dyDescent="0.2">
      <c r="A814" s="41" t="s">
        <v>114</v>
      </c>
      <c r="B814" s="41" t="s">
        <v>155</v>
      </c>
      <c r="C814" s="24">
        <f t="shared" ref="C814:C835" si="1528">SUM(D814,G814,H814:M814)</f>
        <v>443808</v>
      </c>
      <c r="D814" s="24">
        <f t="shared" ref="D814:D835" si="1529">SUM(E814:F814)</f>
        <v>341135</v>
      </c>
      <c r="E814" s="24">
        <v>276040</v>
      </c>
      <c r="F814" s="24">
        <v>65095</v>
      </c>
      <c r="G814" s="24">
        <v>102673</v>
      </c>
      <c r="H814" s="24"/>
      <c r="I814" s="24"/>
      <c r="J814" s="24"/>
      <c r="K814" s="24"/>
      <c r="L814" s="24"/>
      <c r="M814" s="24"/>
    </row>
    <row r="815" spans="1:13" s="6" customFormat="1" ht="15.75" customHeight="1" x14ac:dyDescent="0.2">
      <c r="A815" s="42"/>
      <c r="B815" s="42"/>
      <c r="C815" s="24">
        <f>D815+G815+H815+I815+J815+K815+L815+M815</f>
        <v>0</v>
      </c>
      <c r="D815" s="24">
        <f>SUM(E815,F815)</f>
        <v>0</v>
      </c>
      <c r="E815" s="25"/>
      <c r="F815" s="26"/>
      <c r="G815" s="26"/>
      <c r="H815" s="24"/>
      <c r="I815" s="24"/>
      <c r="J815" s="24"/>
      <c r="K815" s="24"/>
      <c r="L815" s="24"/>
      <c r="M815" s="24"/>
    </row>
    <row r="816" spans="1:13" s="6" customFormat="1" ht="15.75" customHeight="1" x14ac:dyDescent="0.2">
      <c r="A816" s="87"/>
      <c r="B816" s="87"/>
      <c r="C816" s="66">
        <f t="shared" ref="C816:M816" si="1530">SUM(C814:C815)</f>
        <v>443808</v>
      </c>
      <c r="D816" s="66">
        <f t="shared" si="1530"/>
        <v>341135</v>
      </c>
      <c r="E816" s="66">
        <f t="shared" si="1530"/>
        <v>276040</v>
      </c>
      <c r="F816" s="66">
        <f t="shared" si="1530"/>
        <v>65095</v>
      </c>
      <c r="G816" s="66">
        <f t="shared" si="1530"/>
        <v>102673</v>
      </c>
      <c r="H816" s="66">
        <f t="shared" si="1530"/>
        <v>0</v>
      </c>
      <c r="I816" s="66">
        <f t="shared" si="1530"/>
        <v>0</v>
      </c>
      <c r="J816" s="66">
        <f t="shared" si="1530"/>
        <v>0</v>
      </c>
      <c r="K816" s="66">
        <f t="shared" si="1530"/>
        <v>0</v>
      </c>
      <c r="L816" s="66">
        <f t="shared" si="1530"/>
        <v>0</v>
      </c>
      <c r="M816" s="66">
        <f t="shared" si="1530"/>
        <v>0</v>
      </c>
    </row>
    <row r="817" spans="1:13" s="6" customFormat="1" ht="27" customHeight="1" x14ac:dyDescent="0.2">
      <c r="A817" s="41" t="s">
        <v>114</v>
      </c>
      <c r="B817" s="41" t="s">
        <v>323</v>
      </c>
      <c r="C817" s="24">
        <f t="shared" si="1528"/>
        <v>20586</v>
      </c>
      <c r="D817" s="24">
        <f t="shared" si="1529"/>
        <v>1322</v>
      </c>
      <c r="E817" s="24">
        <v>1070</v>
      </c>
      <c r="F817" s="24">
        <v>252</v>
      </c>
      <c r="G817" s="24">
        <v>19264</v>
      </c>
      <c r="H817" s="24"/>
      <c r="I817" s="24"/>
      <c r="J817" s="24"/>
      <c r="K817" s="24"/>
      <c r="L817" s="24"/>
      <c r="M817" s="24"/>
    </row>
    <row r="818" spans="1:13" s="6" customFormat="1" ht="15.75" customHeight="1" x14ac:dyDescent="0.2">
      <c r="A818" s="42"/>
      <c r="B818" s="42"/>
      <c r="C818" s="24">
        <f>D818+G818+H818+I818+J818+K818+L818+M818</f>
        <v>0</v>
      </c>
      <c r="D818" s="24">
        <f>SUM(E818,F818)</f>
        <v>0</v>
      </c>
      <c r="E818" s="25"/>
      <c r="F818" s="26"/>
      <c r="G818" s="26"/>
      <c r="H818" s="24"/>
      <c r="I818" s="24"/>
      <c r="J818" s="24"/>
      <c r="K818" s="24"/>
      <c r="L818" s="24"/>
      <c r="M818" s="24"/>
    </row>
    <row r="819" spans="1:13" s="6" customFormat="1" ht="15.75" customHeight="1" x14ac:dyDescent="0.2">
      <c r="A819" s="87"/>
      <c r="B819" s="87"/>
      <c r="C819" s="66">
        <f t="shared" ref="C819:M819" si="1531">SUM(C817:C818)</f>
        <v>20586</v>
      </c>
      <c r="D819" s="66">
        <f t="shared" si="1531"/>
        <v>1322</v>
      </c>
      <c r="E819" s="66">
        <f t="shared" si="1531"/>
        <v>1070</v>
      </c>
      <c r="F819" s="66">
        <f t="shared" si="1531"/>
        <v>252</v>
      </c>
      <c r="G819" s="66">
        <f t="shared" si="1531"/>
        <v>19264</v>
      </c>
      <c r="H819" s="66">
        <f t="shared" si="1531"/>
        <v>0</v>
      </c>
      <c r="I819" s="66">
        <f t="shared" si="1531"/>
        <v>0</v>
      </c>
      <c r="J819" s="66">
        <f t="shared" si="1531"/>
        <v>0</v>
      </c>
      <c r="K819" s="66">
        <f t="shared" si="1531"/>
        <v>0</v>
      </c>
      <c r="L819" s="66">
        <f t="shared" si="1531"/>
        <v>0</v>
      </c>
      <c r="M819" s="66">
        <f t="shared" si="1531"/>
        <v>0</v>
      </c>
    </row>
    <row r="820" spans="1:13" s="6" customFormat="1" ht="27" customHeight="1" x14ac:dyDescent="0.2">
      <c r="A820" s="41" t="s">
        <v>114</v>
      </c>
      <c r="B820" s="41" t="s">
        <v>324</v>
      </c>
      <c r="C820" s="24">
        <f t="shared" si="1528"/>
        <v>136729</v>
      </c>
      <c r="D820" s="24">
        <f t="shared" si="1529"/>
        <v>87829</v>
      </c>
      <c r="E820" s="24">
        <v>67233</v>
      </c>
      <c r="F820" s="24">
        <v>20596</v>
      </c>
      <c r="G820" s="24">
        <v>48900</v>
      </c>
      <c r="H820" s="24"/>
      <c r="I820" s="24"/>
      <c r="J820" s="24"/>
      <c r="K820" s="26"/>
      <c r="L820" s="24"/>
      <c r="M820" s="24"/>
    </row>
    <row r="821" spans="1:13" s="6" customFormat="1" ht="15.75" customHeight="1" x14ac:dyDescent="0.2">
      <c r="A821" s="42"/>
      <c r="B821" s="42"/>
      <c r="C821" s="24">
        <f>D821+G821+H821+I821+J821+K821+L821+M821</f>
        <v>0</v>
      </c>
      <c r="D821" s="24">
        <f>SUM(E821,F821)</f>
        <v>0</v>
      </c>
      <c r="E821" s="25"/>
      <c r="F821" s="26"/>
      <c r="G821" s="26"/>
      <c r="H821" s="24"/>
      <c r="I821" s="24"/>
      <c r="J821" s="24"/>
      <c r="K821" s="24"/>
      <c r="L821" s="24"/>
      <c r="M821" s="24"/>
    </row>
    <row r="822" spans="1:13" s="6" customFormat="1" ht="15.75" customHeight="1" x14ac:dyDescent="0.2">
      <c r="A822" s="87"/>
      <c r="B822" s="87"/>
      <c r="C822" s="66">
        <f t="shared" ref="C822:M822" si="1532">SUM(C820:C821)</f>
        <v>136729</v>
      </c>
      <c r="D822" s="66">
        <f t="shared" si="1532"/>
        <v>87829</v>
      </c>
      <c r="E822" s="66">
        <f t="shared" si="1532"/>
        <v>67233</v>
      </c>
      <c r="F822" s="66">
        <f t="shared" si="1532"/>
        <v>20596</v>
      </c>
      <c r="G822" s="66">
        <f t="shared" si="1532"/>
        <v>48900</v>
      </c>
      <c r="H822" s="66">
        <f t="shared" si="1532"/>
        <v>0</v>
      </c>
      <c r="I822" s="66">
        <f t="shared" si="1532"/>
        <v>0</v>
      </c>
      <c r="J822" s="66">
        <f t="shared" si="1532"/>
        <v>0</v>
      </c>
      <c r="K822" s="66">
        <f t="shared" si="1532"/>
        <v>0</v>
      </c>
      <c r="L822" s="66">
        <f t="shared" si="1532"/>
        <v>0</v>
      </c>
      <c r="M822" s="66">
        <f t="shared" si="1532"/>
        <v>0</v>
      </c>
    </row>
    <row r="823" spans="1:13" s="6" customFormat="1" ht="39" customHeight="1" x14ac:dyDescent="0.2">
      <c r="A823" s="110" t="s">
        <v>114</v>
      </c>
      <c r="B823" s="41" t="s">
        <v>333</v>
      </c>
      <c r="C823" s="24">
        <f t="shared" si="1528"/>
        <v>1052764</v>
      </c>
      <c r="D823" s="24">
        <f t="shared" si="1529"/>
        <v>0</v>
      </c>
      <c r="E823" s="24"/>
      <c r="F823" s="24"/>
      <c r="G823" s="24"/>
      <c r="H823" s="24"/>
      <c r="I823" s="24"/>
      <c r="J823" s="24"/>
      <c r="K823" s="24">
        <v>1052764</v>
      </c>
      <c r="L823" s="24"/>
      <c r="M823" s="24"/>
    </row>
    <row r="824" spans="1:13" s="6" customFormat="1" ht="15.75" customHeight="1" x14ac:dyDescent="0.2">
      <c r="A824" s="42"/>
      <c r="B824" s="42"/>
      <c r="C824" s="24">
        <f>D824+G824+H824+I824+J824+K824+L824+M824</f>
        <v>-83062</v>
      </c>
      <c r="D824" s="24">
        <f>SUM(E824,F824)</f>
        <v>0</v>
      </c>
      <c r="E824" s="25"/>
      <c r="F824" s="26"/>
      <c r="G824" s="26"/>
      <c r="H824" s="24"/>
      <c r="I824" s="24"/>
      <c r="J824" s="24"/>
      <c r="K824" s="24">
        <v>-83062</v>
      </c>
      <c r="L824" s="24"/>
      <c r="M824" s="24"/>
    </row>
    <row r="825" spans="1:13" s="6" customFormat="1" ht="15.75" customHeight="1" x14ac:dyDescent="0.2">
      <c r="A825" s="87"/>
      <c r="B825" s="87"/>
      <c r="C825" s="66">
        <f t="shared" ref="C825:M825" si="1533">SUM(C823:C824)</f>
        <v>969702</v>
      </c>
      <c r="D825" s="66">
        <f t="shared" si="1533"/>
        <v>0</v>
      </c>
      <c r="E825" s="66">
        <f t="shared" si="1533"/>
        <v>0</v>
      </c>
      <c r="F825" s="66">
        <f t="shared" si="1533"/>
        <v>0</v>
      </c>
      <c r="G825" s="66">
        <f t="shared" si="1533"/>
        <v>0</v>
      </c>
      <c r="H825" s="66">
        <f t="shared" si="1533"/>
        <v>0</v>
      </c>
      <c r="I825" s="66">
        <f t="shared" si="1533"/>
        <v>0</v>
      </c>
      <c r="J825" s="66">
        <f t="shared" si="1533"/>
        <v>0</v>
      </c>
      <c r="K825" s="66">
        <f t="shared" si="1533"/>
        <v>969702</v>
      </c>
      <c r="L825" s="66">
        <f t="shared" si="1533"/>
        <v>0</v>
      </c>
      <c r="M825" s="66">
        <f t="shared" si="1533"/>
        <v>0</v>
      </c>
    </row>
    <row r="826" spans="1:13" s="6" customFormat="1" ht="28.5" customHeight="1" x14ac:dyDescent="0.2">
      <c r="A826" s="111" t="s">
        <v>114</v>
      </c>
      <c r="B826" s="41" t="s">
        <v>158</v>
      </c>
      <c r="C826" s="24">
        <f t="shared" si="1528"/>
        <v>101540</v>
      </c>
      <c r="D826" s="24">
        <f t="shared" si="1529"/>
        <v>0</v>
      </c>
      <c r="E826" s="24"/>
      <c r="F826" s="24"/>
      <c r="G826" s="24"/>
      <c r="H826" s="26"/>
      <c r="I826" s="24"/>
      <c r="J826" s="24"/>
      <c r="K826" s="24">
        <v>101540</v>
      </c>
      <c r="L826" s="24"/>
      <c r="M826" s="24"/>
    </row>
    <row r="827" spans="1:13" s="6" customFormat="1" ht="15.75" customHeight="1" x14ac:dyDescent="0.2">
      <c r="A827" s="42"/>
      <c r="B827" s="42"/>
      <c r="C827" s="24">
        <f>D827+G827+H827+I827+J827+K827+L827+M827</f>
        <v>15162</v>
      </c>
      <c r="D827" s="24">
        <f>SUM(E827,F827)</f>
        <v>0</v>
      </c>
      <c r="E827" s="25"/>
      <c r="F827" s="26"/>
      <c r="G827" s="26">
        <v>15162</v>
      </c>
      <c r="H827" s="24"/>
      <c r="I827" s="24"/>
      <c r="J827" s="24"/>
      <c r="K827" s="24"/>
      <c r="L827" s="24"/>
      <c r="M827" s="24"/>
    </row>
    <row r="828" spans="1:13" s="6" customFormat="1" ht="15.75" customHeight="1" x14ac:dyDescent="0.2">
      <c r="A828" s="87"/>
      <c r="B828" s="87"/>
      <c r="C828" s="66">
        <f t="shared" ref="C828:M828" si="1534">SUM(C826:C827)</f>
        <v>116702</v>
      </c>
      <c r="D828" s="66">
        <f t="shared" si="1534"/>
        <v>0</v>
      </c>
      <c r="E828" s="66">
        <f t="shared" si="1534"/>
        <v>0</v>
      </c>
      <c r="F828" s="66">
        <f t="shared" si="1534"/>
        <v>0</v>
      </c>
      <c r="G828" s="66">
        <f t="shared" si="1534"/>
        <v>15162</v>
      </c>
      <c r="H828" s="66">
        <f t="shared" si="1534"/>
        <v>0</v>
      </c>
      <c r="I828" s="66">
        <f t="shared" si="1534"/>
        <v>0</v>
      </c>
      <c r="J828" s="66">
        <f t="shared" si="1534"/>
        <v>0</v>
      </c>
      <c r="K828" s="66">
        <f t="shared" si="1534"/>
        <v>101540</v>
      </c>
      <c r="L828" s="66">
        <f t="shared" si="1534"/>
        <v>0</v>
      </c>
      <c r="M828" s="66">
        <f t="shared" si="1534"/>
        <v>0</v>
      </c>
    </row>
    <row r="829" spans="1:13" s="6" customFormat="1" ht="28.5" customHeight="1" x14ac:dyDescent="0.2">
      <c r="A829" s="111" t="s">
        <v>114</v>
      </c>
      <c r="B829" s="41" t="s">
        <v>325</v>
      </c>
      <c r="C829" s="24">
        <f t="shared" ref="C829" si="1535">SUM(D829,G829,H829:M829)</f>
        <v>70000</v>
      </c>
      <c r="D829" s="24">
        <f t="shared" ref="D829" si="1536">SUM(E829:F829)</f>
        <v>0</v>
      </c>
      <c r="E829" s="24"/>
      <c r="F829" s="24"/>
      <c r="G829" s="24"/>
      <c r="H829" s="26"/>
      <c r="I829" s="24"/>
      <c r="J829" s="24"/>
      <c r="K829" s="24">
        <v>70000</v>
      </c>
      <c r="L829" s="24"/>
      <c r="M829" s="24"/>
    </row>
    <row r="830" spans="1:13" s="6" customFormat="1" ht="15.75" customHeight="1" x14ac:dyDescent="0.2">
      <c r="A830" s="42"/>
      <c r="B830" s="42"/>
      <c r="C830" s="24">
        <f>D830+G830+H830+I830+J830+K830+L830+M830</f>
        <v>0</v>
      </c>
      <c r="D830" s="24">
        <f>SUM(E830,F830)</f>
        <v>0</v>
      </c>
      <c r="E830" s="25"/>
      <c r="F830" s="26"/>
      <c r="G830" s="26"/>
      <c r="H830" s="24"/>
      <c r="I830" s="24"/>
      <c r="J830" s="24"/>
      <c r="K830" s="24"/>
      <c r="L830" s="24"/>
      <c r="M830" s="24"/>
    </row>
    <row r="831" spans="1:13" s="6" customFormat="1" ht="15.75" customHeight="1" x14ac:dyDescent="0.2">
      <c r="A831" s="87"/>
      <c r="B831" s="87"/>
      <c r="C831" s="66">
        <f t="shared" ref="C831:M831" si="1537">SUM(C829:C830)</f>
        <v>70000</v>
      </c>
      <c r="D831" s="66">
        <f t="shared" si="1537"/>
        <v>0</v>
      </c>
      <c r="E831" s="66">
        <f t="shared" si="1537"/>
        <v>0</v>
      </c>
      <c r="F831" s="66">
        <f t="shared" si="1537"/>
        <v>0</v>
      </c>
      <c r="G831" s="66">
        <f t="shared" si="1537"/>
        <v>0</v>
      </c>
      <c r="H831" s="66">
        <f t="shared" si="1537"/>
        <v>0</v>
      </c>
      <c r="I831" s="66">
        <f t="shared" si="1537"/>
        <v>0</v>
      </c>
      <c r="J831" s="66">
        <f t="shared" si="1537"/>
        <v>0</v>
      </c>
      <c r="K831" s="66">
        <f t="shared" si="1537"/>
        <v>70000</v>
      </c>
      <c r="L831" s="66">
        <f t="shared" si="1537"/>
        <v>0</v>
      </c>
      <c r="M831" s="66">
        <f t="shared" si="1537"/>
        <v>0</v>
      </c>
    </row>
    <row r="832" spans="1:13" s="6" customFormat="1" ht="28.5" customHeight="1" x14ac:dyDescent="0.2">
      <c r="A832" s="101" t="s">
        <v>115</v>
      </c>
      <c r="B832" s="41" t="s">
        <v>326</v>
      </c>
      <c r="C832" s="24">
        <f t="shared" ref="C832" si="1538">SUM(D832,G832,H832:M832)</f>
        <v>415700</v>
      </c>
      <c r="D832" s="24">
        <f t="shared" ref="D832" si="1539">SUM(E832:F832)</f>
        <v>0</v>
      </c>
      <c r="E832" s="24"/>
      <c r="F832" s="24"/>
      <c r="G832" s="24"/>
      <c r="H832" s="26"/>
      <c r="I832" s="24"/>
      <c r="J832" s="24"/>
      <c r="K832" s="24">
        <v>415700</v>
      </c>
      <c r="L832" s="24"/>
      <c r="M832" s="24"/>
    </row>
    <row r="833" spans="1:13" s="6" customFormat="1" ht="15.75" customHeight="1" x14ac:dyDescent="0.2">
      <c r="A833" s="42"/>
      <c r="B833" s="42"/>
      <c r="C833" s="24">
        <f>D833+G833+H833+I833+J833+K833+L833+M833</f>
        <v>118665</v>
      </c>
      <c r="D833" s="24">
        <f>SUM(E833,F833)</f>
        <v>0</v>
      </c>
      <c r="E833" s="25"/>
      <c r="F833" s="26"/>
      <c r="G833" s="26"/>
      <c r="H833" s="24"/>
      <c r="I833" s="24"/>
      <c r="J833" s="24"/>
      <c r="K833" s="24">
        <v>118665</v>
      </c>
      <c r="L833" s="24"/>
      <c r="M833" s="24"/>
    </row>
    <row r="834" spans="1:13" s="6" customFormat="1" ht="15.75" customHeight="1" x14ac:dyDescent="0.2">
      <c r="A834" s="87"/>
      <c r="B834" s="87"/>
      <c r="C834" s="66">
        <f t="shared" ref="C834:M834" si="1540">SUM(C832:C833)</f>
        <v>534365</v>
      </c>
      <c r="D834" s="66">
        <f t="shared" si="1540"/>
        <v>0</v>
      </c>
      <c r="E834" s="66">
        <f t="shared" si="1540"/>
        <v>0</v>
      </c>
      <c r="F834" s="66">
        <f t="shared" si="1540"/>
        <v>0</v>
      </c>
      <c r="G834" s="66">
        <f t="shared" si="1540"/>
        <v>0</v>
      </c>
      <c r="H834" s="66">
        <f t="shared" si="1540"/>
        <v>0</v>
      </c>
      <c r="I834" s="66">
        <f t="shared" si="1540"/>
        <v>0</v>
      </c>
      <c r="J834" s="66">
        <f t="shared" si="1540"/>
        <v>0</v>
      </c>
      <c r="K834" s="66">
        <f t="shared" si="1540"/>
        <v>534365</v>
      </c>
      <c r="L834" s="66">
        <f t="shared" si="1540"/>
        <v>0</v>
      </c>
      <c r="M834" s="66">
        <f t="shared" si="1540"/>
        <v>0</v>
      </c>
    </row>
    <row r="835" spans="1:13" s="6" customFormat="1" ht="15.75" customHeight="1" x14ac:dyDescent="0.2">
      <c r="A835" s="102">
        <v>10.92</v>
      </c>
      <c r="B835" s="41" t="s">
        <v>327</v>
      </c>
      <c r="C835" s="24">
        <f t="shared" si="1528"/>
        <v>37985</v>
      </c>
      <c r="D835" s="24">
        <f t="shared" si="1529"/>
        <v>0</v>
      </c>
      <c r="E835" s="24"/>
      <c r="F835" s="24"/>
      <c r="G835" s="24"/>
      <c r="H835" s="26">
        <v>37985</v>
      </c>
      <c r="I835" s="24"/>
      <c r="J835" s="24"/>
      <c r="K835" s="24"/>
      <c r="L835" s="24"/>
      <c r="M835" s="24"/>
    </row>
    <row r="836" spans="1:13" s="6" customFormat="1" ht="15.75" customHeight="1" x14ac:dyDescent="0.2">
      <c r="A836" s="42"/>
      <c r="B836" s="42"/>
      <c r="C836" s="24">
        <f>D836+G836+H836+I836+J836+K836+L836+M836</f>
        <v>0</v>
      </c>
      <c r="D836" s="24">
        <f>SUM(E836,F836)</f>
        <v>0</v>
      </c>
      <c r="E836" s="25"/>
      <c r="F836" s="26"/>
      <c r="G836" s="26"/>
      <c r="H836" s="24"/>
      <c r="I836" s="24"/>
      <c r="J836" s="24"/>
      <c r="K836" s="24"/>
      <c r="L836" s="24"/>
      <c r="M836" s="24"/>
    </row>
    <row r="837" spans="1:13" s="6" customFormat="1" ht="15.75" customHeight="1" x14ac:dyDescent="0.2">
      <c r="A837" s="87"/>
      <c r="B837" s="87"/>
      <c r="C837" s="66">
        <f t="shared" ref="C837:M837" si="1541">SUM(C835:C836)</f>
        <v>37985</v>
      </c>
      <c r="D837" s="66">
        <f t="shared" si="1541"/>
        <v>0</v>
      </c>
      <c r="E837" s="66">
        <f t="shared" si="1541"/>
        <v>0</v>
      </c>
      <c r="F837" s="66">
        <f t="shared" si="1541"/>
        <v>0</v>
      </c>
      <c r="G837" s="66">
        <f t="shared" si="1541"/>
        <v>0</v>
      </c>
      <c r="H837" s="66">
        <f t="shared" si="1541"/>
        <v>37985</v>
      </c>
      <c r="I837" s="66">
        <f t="shared" si="1541"/>
        <v>0</v>
      </c>
      <c r="J837" s="66">
        <f t="shared" si="1541"/>
        <v>0</v>
      </c>
      <c r="K837" s="66">
        <f t="shared" si="1541"/>
        <v>0</v>
      </c>
      <c r="L837" s="66">
        <f t="shared" si="1541"/>
        <v>0</v>
      </c>
      <c r="M837" s="66">
        <f t="shared" si="1541"/>
        <v>0</v>
      </c>
    </row>
    <row r="838" spans="1:13" s="6" customFormat="1" ht="24" customHeight="1" x14ac:dyDescent="0.2">
      <c r="A838" s="102">
        <v>10.92</v>
      </c>
      <c r="B838" s="41" t="s">
        <v>328</v>
      </c>
      <c r="C838" s="24">
        <f t="shared" ref="C838" si="1542">SUM(D838,G838,H838:M838)</f>
        <v>18385</v>
      </c>
      <c r="D838" s="24">
        <f t="shared" ref="D838" si="1543">SUM(E838:F838)</f>
        <v>16550</v>
      </c>
      <c r="E838" s="24">
        <v>13675</v>
      </c>
      <c r="F838" s="24">
        <v>2875</v>
      </c>
      <c r="G838" s="24">
        <v>1835</v>
      </c>
      <c r="H838" s="26"/>
      <c r="I838" s="24"/>
      <c r="J838" s="24"/>
      <c r="K838" s="24"/>
      <c r="L838" s="24"/>
      <c r="M838" s="24"/>
    </row>
    <row r="839" spans="1:13" s="6" customFormat="1" ht="15.75" customHeight="1" x14ac:dyDescent="0.2">
      <c r="A839" s="42"/>
      <c r="B839" s="42"/>
      <c r="C839" s="24">
        <f>D839+G839+H839+I839+J839+K839+L839+M839</f>
        <v>0</v>
      </c>
      <c r="D839" s="24">
        <f>SUM(E839,F839)</f>
        <v>0</v>
      </c>
      <c r="E839" s="25"/>
      <c r="F839" s="26"/>
      <c r="G839" s="26"/>
      <c r="H839" s="24"/>
      <c r="I839" s="24"/>
      <c r="J839" s="24"/>
      <c r="K839" s="24"/>
      <c r="L839" s="24"/>
      <c r="M839" s="24"/>
    </row>
    <row r="840" spans="1:13" s="6" customFormat="1" ht="15.75" customHeight="1" x14ac:dyDescent="0.2">
      <c r="A840" s="87"/>
      <c r="B840" s="87"/>
      <c r="C840" s="66">
        <f t="shared" ref="C840:M840" si="1544">SUM(C838:C839)</f>
        <v>18385</v>
      </c>
      <c r="D840" s="66">
        <f t="shared" si="1544"/>
        <v>16550</v>
      </c>
      <c r="E840" s="66">
        <f t="shared" si="1544"/>
        <v>13675</v>
      </c>
      <c r="F840" s="66">
        <f t="shared" si="1544"/>
        <v>2875</v>
      </c>
      <c r="G840" s="66">
        <f t="shared" si="1544"/>
        <v>1835</v>
      </c>
      <c r="H840" s="66">
        <f t="shared" si="1544"/>
        <v>0</v>
      </c>
      <c r="I840" s="66">
        <f t="shared" si="1544"/>
        <v>0</v>
      </c>
      <c r="J840" s="66">
        <f t="shared" si="1544"/>
        <v>0</v>
      </c>
      <c r="K840" s="66">
        <f t="shared" si="1544"/>
        <v>0</v>
      </c>
      <c r="L840" s="66">
        <f t="shared" si="1544"/>
        <v>0</v>
      </c>
      <c r="M840" s="66">
        <f t="shared" si="1544"/>
        <v>0</v>
      </c>
    </row>
    <row r="841" spans="1:13" s="6" customFormat="1" ht="25.5" customHeight="1" x14ac:dyDescent="0.2">
      <c r="A841" s="102">
        <v>10.92</v>
      </c>
      <c r="B841" s="41" t="s">
        <v>178</v>
      </c>
      <c r="C841" s="24">
        <f t="shared" ref="C841:C844" si="1545">SUM(D841,G841,H841:M841)</f>
        <v>1069187</v>
      </c>
      <c r="D841" s="24">
        <f t="shared" ref="D841:D844" si="1546">SUM(E841:F841)</f>
        <v>0</v>
      </c>
      <c r="E841" s="24"/>
      <c r="F841" s="24"/>
      <c r="G841" s="24">
        <v>200000</v>
      </c>
      <c r="H841" s="26"/>
      <c r="I841" s="24"/>
      <c r="J841" s="24">
        <v>869187</v>
      </c>
      <c r="K841" s="24"/>
      <c r="L841" s="24"/>
      <c r="M841" s="24"/>
    </row>
    <row r="842" spans="1:13" s="6" customFormat="1" ht="15.75" customHeight="1" x14ac:dyDescent="0.2">
      <c r="A842" s="42"/>
      <c r="B842" s="42"/>
      <c r="C842" s="24">
        <f>D842+G842+H842+I842+J842+K842+L842+M842</f>
        <v>0</v>
      </c>
      <c r="D842" s="24">
        <f>SUM(E842,F842)</f>
        <v>0</v>
      </c>
      <c r="E842" s="25"/>
      <c r="F842" s="26"/>
      <c r="G842" s="26"/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87"/>
      <c r="B843" s="87"/>
      <c r="C843" s="66">
        <f t="shared" ref="C843:M843" si="1547">SUM(C841:C842)</f>
        <v>1069187</v>
      </c>
      <c r="D843" s="66">
        <f t="shared" si="1547"/>
        <v>0</v>
      </c>
      <c r="E843" s="66">
        <f t="shared" si="1547"/>
        <v>0</v>
      </c>
      <c r="F843" s="66">
        <f t="shared" si="1547"/>
        <v>0</v>
      </c>
      <c r="G843" s="66">
        <f t="shared" si="1547"/>
        <v>200000</v>
      </c>
      <c r="H843" s="66">
        <f t="shared" si="1547"/>
        <v>0</v>
      </c>
      <c r="I843" s="66">
        <f t="shared" si="1547"/>
        <v>0</v>
      </c>
      <c r="J843" s="66">
        <f t="shared" si="1547"/>
        <v>869187</v>
      </c>
      <c r="K843" s="66">
        <f t="shared" si="1547"/>
        <v>0</v>
      </c>
      <c r="L843" s="66">
        <f t="shared" si="1547"/>
        <v>0</v>
      </c>
      <c r="M843" s="66">
        <f t="shared" si="1547"/>
        <v>0</v>
      </c>
    </row>
    <row r="844" spans="1:13" s="6" customFormat="1" ht="22.5" customHeight="1" x14ac:dyDescent="0.2">
      <c r="A844" s="102">
        <v>10.92</v>
      </c>
      <c r="B844" s="41" t="s">
        <v>329</v>
      </c>
      <c r="C844" s="24">
        <f t="shared" si="1545"/>
        <v>372409</v>
      </c>
      <c r="D844" s="24">
        <f t="shared" si="1546"/>
        <v>49436</v>
      </c>
      <c r="E844" s="24">
        <v>40000</v>
      </c>
      <c r="F844" s="24">
        <v>9436</v>
      </c>
      <c r="G844" s="24">
        <v>322973</v>
      </c>
      <c r="H844" s="26"/>
      <c r="I844" s="24"/>
      <c r="J844" s="24"/>
      <c r="K844" s="24"/>
      <c r="L844" s="24"/>
      <c r="M844" s="24"/>
    </row>
    <row r="845" spans="1:13" s="6" customFormat="1" ht="15.75" customHeight="1" x14ac:dyDescent="0.2">
      <c r="A845" s="42"/>
      <c r="B845" s="42"/>
      <c r="C845" s="24">
        <f>D845+G845+H845+I845+J845+K845+L845+M845</f>
        <v>0</v>
      </c>
      <c r="D845" s="24">
        <f>SUM(E845,F845)</f>
        <v>0</v>
      </c>
      <c r="E845" s="25"/>
      <c r="F845" s="26"/>
      <c r="G845" s="26"/>
      <c r="H845" s="24"/>
      <c r="I845" s="24"/>
      <c r="J845" s="24"/>
      <c r="K845" s="24"/>
      <c r="L845" s="24"/>
      <c r="M845" s="24"/>
    </row>
    <row r="846" spans="1:13" s="6" customFormat="1" ht="15.75" customHeight="1" x14ac:dyDescent="0.2">
      <c r="A846" s="87"/>
      <c r="B846" s="87"/>
      <c r="C846" s="66">
        <f t="shared" ref="C846:M846" si="1548">SUM(C844:C845)</f>
        <v>372409</v>
      </c>
      <c r="D846" s="66">
        <f t="shared" si="1548"/>
        <v>49436</v>
      </c>
      <c r="E846" s="66">
        <f t="shared" si="1548"/>
        <v>40000</v>
      </c>
      <c r="F846" s="66">
        <f t="shared" si="1548"/>
        <v>9436</v>
      </c>
      <c r="G846" s="66">
        <f t="shared" si="1548"/>
        <v>322973</v>
      </c>
      <c r="H846" s="66">
        <f t="shared" si="1548"/>
        <v>0</v>
      </c>
      <c r="I846" s="66">
        <f t="shared" si="1548"/>
        <v>0</v>
      </c>
      <c r="J846" s="66">
        <f t="shared" si="1548"/>
        <v>0</v>
      </c>
      <c r="K846" s="66">
        <f t="shared" si="1548"/>
        <v>0</v>
      </c>
      <c r="L846" s="66">
        <f t="shared" si="1548"/>
        <v>0</v>
      </c>
      <c r="M846" s="66">
        <f t="shared" si="1548"/>
        <v>0</v>
      </c>
    </row>
    <row r="847" spans="1:13" s="6" customFormat="1" ht="22.5" customHeight="1" x14ac:dyDescent="0.2">
      <c r="A847" s="102">
        <v>10.92</v>
      </c>
      <c r="B847" s="41" t="s">
        <v>185</v>
      </c>
      <c r="C847" s="24">
        <f t="shared" ref="C847" si="1549">SUM(D847,G847,H847:M847)</f>
        <v>86301</v>
      </c>
      <c r="D847" s="24">
        <f t="shared" ref="D847" si="1550">SUM(E847:F847)</f>
        <v>71087</v>
      </c>
      <c r="E847" s="24">
        <v>58336</v>
      </c>
      <c r="F847" s="24">
        <v>12751</v>
      </c>
      <c r="G847" s="24">
        <v>15214</v>
      </c>
      <c r="H847" s="26"/>
      <c r="I847" s="24"/>
      <c r="J847" s="24"/>
      <c r="K847" s="24"/>
      <c r="L847" s="24"/>
      <c r="M847" s="24"/>
    </row>
    <row r="848" spans="1:13" s="6" customFormat="1" ht="15.75" customHeight="1" x14ac:dyDescent="0.2">
      <c r="A848" s="42"/>
      <c r="B848" s="42"/>
      <c r="C848" s="24">
        <f>D848+G848+H848+I848+J848+K848+L848+M848</f>
        <v>-350</v>
      </c>
      <c r="D848" s="24">
        <f>SUM(E848,F848)</f>
        <v>0</v>
      </c>
      <c r="E848" s="25"/>
      <c r="F848" s="26"/>
      <c r="G848" s="26">
        <v>-350</v>
      </c>
      <c r="H848" s="24"/>
      <c r="I848" s="24"/>
      <c r="J848" s="24"/>
      <c r="K848" s="24"/>
      <c r="L848" s="24"/>
      <c r="M848" s="24"/>
    </row>
    <row r="849" spans="1:13" s="6" customFormat="1" ht="15.75" customHeight="1" x14ac:dyDescent="0.2">
      <c r="A849" s="87"/>
      <c r="B849" s="87"/>
      <c r="C849" s="66">
        <f t="shared" ref="C849:M849" si="1551">SUM(C847:C848)</f>
        <v>85951</v>
      </c>
      <c r="D849" s="66">
        <f t="shared" si="1551"/>
        <v>71087</v>
      </c>
      <c r="E849" s="66">
        <f t="shared" si="1551"/>
        <v>58336</v>
      </c>
      <c r="F849" s="66">
        <f t="shared" si="1551"/>
        <v>12751</v>
      </c>
      <c r="G849" s="66">
        <f t="shared" si="1551"/>
        <v>14864</v>
      </c>
      <c r="H849" s="66">
        <f t="shared" si="1551"/>
        <v>0</v>
      </c>
      <c r="I849" s="66">
        <f t="shared" si="1551"/>
        <v>0</v>
      </c>
      <c r="J849" s="66">
        <f t="shared" si="1551"/>
        <v>0</v>
      </c>
      <c r="K849" s="66">
        <f t="shared" si="1551"/>
        <v>0</v>
      </c>
      <c r="L849" s="66">
        <f t="shared" si="1551"/>
        <v>0</v>
      </c>
      <c r="M849" s="66">
        <f t="shared" si="1551"/>
        <v>0</v>
      </c>
    </row>
    <row r="850" spans="1:13" s="6" customFormat="1" ht="22.5" customHeight="1" x14ac:dyDescent="0.2">
      <c r="A850" s="102">
        <v>10.92</v>
      </c>
      <c r="B850" s="41" t="s">
        <v>330</v>
      </c>
      <c r="C850" s="24">
        <f t="shared" ref="C850" si="1552">SUM(D850,G850,H850:M850)</f>
        <v>3860</v>
      </c>
      <c r="D850" s="24">
        <f t="shared" ref="D850" si="1553">SUM(E850:F850)</f>
        <v>503</v>
      </c>
      <c r="E850" s="24">
        <v>407</v>
      </c>
      <c r="F850" s="24">
        <v>96</v>
      </c>
      <c r="G850" s="24">
        <v>3357</v>
      </c>
      <c r="H850" s="26"/>
      <c r="I850" s="24"/>
      <c r="J850" s="24"/>
      <c r="K850" s="24"/>
      <c r="L850" s="24"/>
      <c r="M850" s="24"/>
    </row>
    <row r="851" spans="1:13" s="6" customFormat="1" ht="15.75" customHeight="1" x14ac:dyDescent="0.2">
      <c r="A851" s="42"/>
      <c r="B851" s="42"/>
      <c r="C851" s="24">
        <f>D851+G851+H851+I851+J851+K851+L851+M851</f>
        <v>0</v>
      </c>
      <c r="D851" s="24">
        <f>SUM(E851,F851)</f>
        <v>0</v>
      </c>
      <c r="E851" s="25"/>
      <c r="F851" s="26"/>
      <c r="G851" s="26"/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87"/>
      <c r="B852" s="87"/>
      <c r="C852" s="66">
        <f t="shared" ref="C852:M852" si="1554">SUM(C850:C851)</f>
        <v>3860</v>
      </c>
      <c r="D852" s="66">
        <f t="shared" si="1554"/>
        <v>503</v>
      </c>
      <c r="E852" s="66">
        <f t="shared" si="1554"/>
        <v>407</v>
      </c>
      <c r="F852" s="66">
        <f t="shared" si="1554"/>
        <v>96</v>
      </c>
      <c r="G852" s="66">
        <f t="shared" si="1554"/>
        <v>3357</v>
      </c>
      <c r="H852" s="66">
        <f t="shared" si="1554"/>
        <v>0</v>
      </c>
      <c r="I852" s="66">
        <f t="shared" si="1554"/>
        <v>0</v>
      </c>
      <c r="J852" s="66">
        <f t="shared" si="1554"/>
        <v>0</v>
      </c>
      <c r="K852" s="66">
        <f t="shared" si="1554"/>
        <v>0</v>
      </c>
      <c r="L852" s="66">
        <f t="shared" si="1554"/>
        <v>0</v>
      </c>
      <c r="M852" s="66">
        <f t="shared" si="1554"/>
        <v>0</v>
      </c>
    </row>
    <row r="853" spans="1:13" s="6" customFormat="1" ht="22.5" customHeight="1" x14ac:dyDescent="0.2">
      <c r="A853" s="102">
        <v>10.92</v>
      </c>
      <c r="B853" s="41" t="s">
        <v>331</v>
      </c>
      <c r="C853" s="24">
        <f t="shared" ref="C853" si="1555">SUM(D853,G853,H853:M853)</f>
        <v>8912</v>
      </c>
      <c r="D853" s="24">
        <f t="shared" ref="D853" si="1556">SUM(E853:F853)</f>
        <v>0</v>
      </c>
      <c r="E853" s="24"/>
      <c r="F853" s="24"/>
      <c r="G853" s="24">
        <v>2145</v>
      </c>
      <c r="H853" s="26"/>
      <c r="I853" s="24"/>
      <c r="J853" s="24"/>
      <c r="K853" s="24"/>
      <c r="L853" s="24">
        <v>6767</v>
      </c>
      <c r="M853" s="24"/>
    </row>
    <row r="854" spans="1:13" s="6" customFormat="1" ht="15.75" customHeight="1" x14ac:dyDescent="0.2">
      <c r="A854" s="42"/>
      <c r="B854" s="42"/>
      <c r="C854" s="24">
        <f>D854+G854+H854+I854+J854+K854+L854+M854</f>
        <v>0</v>
      </c>
      <c r="D854" s="24">
        <f>SUM(E854,F854)</f>
        <v>0</v>
      </c>
      <c r="E854" s="25"/>
      <c r="F854" s="26"/>
      <c r="G854" s="26"/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87"/>
      <c r="B855" s="87"/>
      <c r="C855" s="66">
        <f t="shared" ref="C855:M855" si="1557">SUM(C853:C854)</f>
        <v>8912</v>
      </c>
      <c r="D855" s="66">
        <f t="shared" si="1557"/>
        <v>0</v>
      </c>
      <c r="E855" s="66">
        <f t="shared" si="1557"/>
        <v>0</v>
      </c>
      <c r="F855" s="66">
        <f t="shared" si="1557"/>
        <v>0</v>
      </c>
      <c r="G855" s="66">
        <f t="shared" si="1557"/>
        <v>2145</v>
      </c>
      <c r="H855" s="66">
        <f t="shared" si="1557"/>
        <v>0</v>
      </c>
      <c r="I855" s="66">
        <f t="shared" si="1557"/>
        <v>0</v>
      </c>
      <c r="J855" s="66">
        <f t="shared" si="1557"/>
        <v>0</v>
      </c>
      <c r="K855" s="66">
        <f t="shared" si="1557"/>
        <v>0</v>
      </c>
      <c r="L855" s="66">
        <f t="shared" si="1557"/>
        <v>6767</v>
      </c>
      <c r="M855" s="66">
        <f t="shared" si="1557"/>
        <v>0</v>
      </c>
    </row>
    <row r="856" spans="1:13" s="6" customFormat="1" ht="22.5" customHeight="1" x14ac:dyDescent="0.2">
      <c r="A856" s="102">
        <v>10.92</v>
      </c>
      <c r="B856" s="41" t="s">
        <v>332</v>
      </c>
      <c r="C856" s="24">
        <f t="shared" ref="C856" si="1558">SUM(D856,G856,H856:M856)</f>
        <v>9250</v>
      </c>
      <c r="D856" s="24">
        <f t="shared" ref="D856" si="1559">SUM(E856:F856)</f>
        <v>0</v>
      </c>
      <c r="E856" s="24"/>
      <c r="F856" s="24"/>
      <c r="G856" s="24">
        <v>9250</v>
      </c>
      <c r="H856" s="26"/>
      <c r="I856" s="24"/>
      <c r="J856" s="24"/>
      <c r="K856" s="24"/>
      <c r="L856" s="24"/>
      <c r="M856" s="24"/>
    </row>
    <row r="857" spans="1:13" s="6" customFormat="1" ht="15.75" customHeight="1" x14ac:dyDescent="0.2">
      <c r="A857" s="42"/>
      <c r="B857" s="42"/>
      <c r="C857" s="24">
        <f>D857+G857+H857+I857+J857+K857+L857+M857</f>
        <v>0</v>
      </c>
      <c r="D857" s="24">
        <f>SUM(E857,F857)</f>
        <v>0</v>
      </c>
      <c r="E857" s="25"/>
      <c r="F857" s="26"/>
      <c r="G857" s="26"/>
      <c r="H857" s="24"/>
      <c r="I857" s="24"/>
      <c r="J857" s="24"/>
      <c r="K857" s="24"/>
      <c r="L857" s="24"/>
      <c r="M857" s="24"/>
    </row>
    <row r="858" spans="1:13" s="6" customFormat="1" ht="15.75" customHeight="1" x14ac:dyDescent="0.2">
      <c r="A858" s="87"/>
      <c r="B858" s="87"/>
      <c r="C858" s="66">
        <f t="shared" ref="C858:M858" si="1560">SUM(C856:C857)</f>
        <v>9250</v>
      </c>
      <c r="D858" s="66">
        <f t="shared" si="1560"/>
        <v>0</v>
      </c>
      <c r="E858" s="66">
        <f t="shared" si="1560"/>
        <v>0</v>
      </c>
      <c r="F858" s="66">
        <f t="shared" si="1560"/>
        <v>0</v>
      </c>
      <c r="G858" s="66">
        <f t="shared" si="1560"/>
        <v>9250</v>
      </c>
      <c r="H858" s="66">
        <f t="shared" si="1560"/>
        <v>0</v>
      </c>
      <c r="I858" s="66">
        <f t="shared" si="1560"/>
        <v>0</v>
      </c>
      <c r="J858" s="66">
        <f t="shared" si="1560"/>
        <v>0</v>
      </c>
      <c r="K858" s="66">
        <f t="shared" si="1560"/>
        <v>0</v>
      </c>
      <c r="L858" s="66">
        <f t="shared" si="1560"/>
        <v>0</v>
      </c>
      <c r="M858" s="66">
        <f t="shared" si="1560"/>
        <v>0</v>
      </c>
    </row>
    <row r="859" spans="1:13" s="11" customFormat="1" ht="15.75" customHeight="1" x14ac:dyDescent="0.2">
      <c r="A859" s="50"/>
      <c r="B859" s="50" t="s">
        <v>0</v>
      </c>
      <c r="C859" s="50">
        <f t="shared" ref="C859:M859" si="1561">SUM(C102,C123,C183,C214,C376,C379,C586,C589,C763)</f>
        <v>54987185</v>
      </c>
      <c r="D859" s="50">
        <f t="shared" si="1561"/>
        <v>26531246</v>
      </c>
      <c r="E859" s="50">
        <f t="shared" si="1561"/>
        <v>21372437</v>
      </c>
      <c r="F859" s="50">
        <f t="shared" si="1561"/>
        <v>5158809</v>
      </c>
      <c r="G859" s="50">
        <f t="shared" si="1561"/>
        <v>14063830</v>
      </c>
      <c r="H859" s="50">
        <f t="shared" si="1561"/>
        <v>1847298</v>
      </c>
      <c r="I859" s="50">
        <f t="shared" si="1561"/>
        <v>8000</v>
      </c>
      <c r="J859" s="50">
        <f t="shared" si="1561"/>
        <v>10073324</v>
      </c>
      <c r="K859" s="50">
        <f t="shared" si="1561"/>
        <v>2044114</v>
      </c>
      <c r="L859" s="50">
        <f t="shared" si="1561"/>
        <v>419373</v>
      </c>
      <c r="M859" s="50">
        <f t="shared" si="1561"/>
        <v>0</v>
      </c>
    </row>
    <row r="860" spans="1:13" s="6" customFormat="1" ht="15.75" customHeight="1" x14ac:dyDescent="0.2">
      <c r="A860" s="103"/>
      <c r="B860" s="107" t="s">
        <v>238</v>
      </c>
      <c r="C860" s="68">
        <f>D860+G860+H860+I860+J860+K860+L860+M860</f>
        <v>468156</v>
      </c>
      <c r="D860" s="68">
        <f>SUM(E860,F860)</f>
        <v>229480</v>
      </c>
      <c r="E860" s="69">
        <f t="shared" ref="E860:M860" si="1562">SUM(E764,E590,E587,E380,E377,E215,E184,E124,E103)</f>
        <v>169606</v>
      </c>
      <c r="F860" s="69">
        <f t="shared" si="1562"/>
        <v>59874</v>
      </c>
      <c r="G860" s="69">
        <f t="shared" si="1562"/>
        <v>43443</v>
      </c>
      <c r="H860" s="69">
        <f t="shared" si="1562"/>
        <v>-8690</v>
      </c>
      <c r="I860" s="69">
        <f t="shared" si="1562"/>
        <v>0</v>
      </c>
      <c r="J860" s="69">
        <f t="shared" si="1562"/>
        <v>126943</v>
      </c>
      <c r="K860" s="69">
        <f t="shared" si="1562"/>
        <v>63168</v>
      </c>
      <c r="L860" s="69">
        <f t="shared" si="1562"/>
        <v>13812</v>
      </c>
      <c r="M860" s="69">
        <f t="shared" si="1562"/>
        <v>0</v>
      </c>
    </row>
    <row r="861" spans="1:13" s="6" customFormat="1" ht="15.75" customHeight="1" x14ac:dyDescent="0.2">
      <c r="A861" s="82"/>
      <c r="B861" s="82" t="s">
        <v>237</v>
      </c>
      <c r="C861" s="66">
        <f>SUM(C859,C860)</f>
        <v>55455341</v>
      </c>
      <c r="D861" s="66">
        <f t="shared" ref="D861:M861" si="1563">SUM(D859,D860)</f>
        <v>26760726</v>
      </c>
      <c r="E861" s="66">
        <f t="shared" si="1563"/>
        <v>21542043</v>
      </c>
      <c r="F861" s="66">
        <f t="shared" si="1563"/>
        <v>5218683</v>
      </c>
      <c r="G861" s="66">
        <f t="shared" si="1563"/>
        <v>14107273</v>
      </c>
      <c r="H861" s="66">
        <f t="shared" si="1563"/>
        <v>1838608</v>
      </c>
      <c r="I861" s="66">
        <f t="shared" si="1563"/>
        <v>8000</v>
      </c>
      <c r="J861" s="66">
        <f t="shared" si="1563"/>
        <v>10200267</v>
      </c>
      <c r="K861" s="66">
        <f t="shared" si="1563"/>
        <v>2107282</v>
      </c>
      <c r="L861" s="66">
        <f t="shared" si="1563"/>
        <v>433185</v>
      </c>
      <c r="M861" s="66">
        <f t="shared" si="1563"/>
        <v>0</v>
      </c>
    </row>
    <row r="862" spans="1:13" s="11" customFormat="1" ht="15.75" customHeight="1" x14ac:dyDescent="0.2">
      <c r="A862" s="59"/>
      <c r="B862" s="59" t="s">
        <v>164</v>
      </c>
      <c r="C862" s="59">
        <f>C863+C864+C865+C866</f>
        <v>-2816912</v>
      </c>
      <c r="D862" s="60"/>
      <c r="E862" s="60"/>
      <c r="F862" s="60"/>
      <c r="G862" s="60"/>
      <c r="H862" s="60"/>
      <c r="I862" s="60"/>
      <c r="J862" s="60"/>
      <c r="K862" s="60"/>
      <c r="L862" s="60"/>
      <c r="M862" s="60"/>
    </row>
    <row r="863" spans="1:13" s="11" customFormat="1" ht="36" customHeight="1" x14ac:dyDescent="0.2">
      <c r="A863" s="30"/>
      <c r="B863" s="79" t="s">
        <v>239</v>
      </c>
      <c r="C863" s="30">
        <v>-2259313</v>
      </c>
      <c r="D863" s="51"/>
      <c r="E863" s="51"/>
      <c r="F863" s="51"/>
      <c r="G863" s="51"/>
      <c r="H863" s="51"/>
      <c r="I863" s="51"/>
      <c r="J863" s="51"/>
      <c r="K863" s="51"/>
      <c r="L863" s="51"/>
      <c r="M863" s="51"/>
    </row>
    <row r="864" spans="1:13" s="11" customFormat="1" ht="15" customHeight="1" x14ac:dyDescent="0.2">
      <c r="A864" s="30"/>
      <c r="B864" s="52"/>
      <c r="C864" s="30"/>
      <c r="D864" s="51"/>
      <c r="E864" s="51"/>
      <c r="F864" s="51"/>
      <c r="G864" s="51"/>
      <c r="H864" s="51"/>
      <c r="I864" s="51"/>
      <c r="J864" s="51"/>
      <c r="K864" s="51"/>
      <c r="L864" s="51"/>
      <c r="M864" s="51"/>
    </row>
    <row r="865" spans="1:16" s="11" customFormat="1" ht="36" customHeight="1" x14ac:dyDescent="0.2">
      <c r="A865" s="30"/>
      <c r="B865" s="52" t="s">
        <v>179</v>
      </c>
      <c r="C865" s="30">
        <v>-94000</v>
      </c>
      <c r="D865" s="51"/>
      <c r="E865" s="51"/>
      <c r="F865" s="51"/>
      <c r="G865" s="51"/>
      <c r="H865" s="51"/>
      <c r="I865" s="51"/>
      <c r="J865" s="51"/>
      <c r="K865" s="51"/>
      <c r="L865" s="51"/>
      <c r="M865" s="51"/>
    </row>
    <row r="866" spans="1:16" s="11" customFormat="1" ht="15.75" customHeight="1" x14ac:dyDescent="0.2">
      <c r="A866" s="74"/>
      <c r="B866" s="74" t="s">
        <v>98</v>
      </c>
      <c r="C866" s="74">
        <v>-463599</v>
      </c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6" s="6" customFormat="1" ht="15.75" customHeight="1" x14ac:dyDescent="0.2">
      <c r="A867" s="5"/>
      <c r="B867" s="51"/>
      <c r="C867" s="51"/>
      <c r="D867" s="1"/>
      <c r="E867" s="1"/>
      <c r="F867" s="1"/>
      <c r="G867" s="1"/>
      <c r="H867" s="1"/>
      <c r="I867" s="1"/>
      <c r="J867" s="1"/>
      <c r="K867" s="1"/>
      <c r="L867" s="112"/>
      <c r="M867" s="1"/>
    </row>
    <row r="868" spans="1:16" s="11" customFormat="1" ht="15.75" customHeight="1" x14ac:dyDescent="0.2">
      <c r="A868" s="51"/>
      <c r="B868" s="75"/>
      <c r="C868" s="51"/>
      <c r="E868" s="51"/>
      <c r="F868" s="10"/>
      <c r="G868" s="10"/>
      <c r="H868" s="10"/>
      <c r="I868" s="10"/>
      <c r="J868" s="10"/>
      <c r="K868" s="10"/>
      <c r="L868" s="10"/>
      <c r="M868" s="10"/>
    </row>
    <row r="869" spans="1:16" s="6" customFormat="1" ht="15.75" customHeight="1" x14ac:dyDescent="0.2">
      <c r="A869" s="5"/>
      <c r="B869" s="5" t="s">
        <v>166</v>
      </c>
      <c r="C869" s="5"/>
      <c r="D869" s="5"/>
      <c r="E869" s="5"/>
      <c r="F869" s="1" t="s">
        <v>165</v>
      </c>
      <c r="G869" s="1"/>
      <c r="H869" s="1"/>
      <c r="I869" s="1"/>
      <c r="J869" s="1"/>
      <c r="K869" s="1"/>
      <c r="L869" s="1"/>
      <c r="M869" s="1"/>
    </row>
    <row r="870" spans="1:16" s="6" customFormat="1" ht="15.75" customHeight="1" x14ac:dyDescent="0.2">
      <c r="A870" s="5"/>
      <c r="B870" s="5"/>
      <c r="C870" s="51"/>
      <c r="D870" s="5"/>
      <c r="E870" s="5"/>
      <c r="F870" s="1"/>
      <c r="G870" s="1"/>
      <c r="H870" s="1"/>
      <c r="I870" s="1"/>
      <c r="J870" s="1"/>
      <c r="K870" s="1"/>
      <c r="L870" s="1"/>
      <c r="M870" s="1"/>
    </row>
    <row r="871" spans="1:16" s="6" customFormat="1" ht="15.75" customHeight="1" x14ac:dyDescent="0.2">
      <c r="A871" s="5"/>
      <c r="B871" s="5"/>
      <c r="C871" s="5"/>
      <c r="D871" s="5"/>
      <c r="E871" s="5"/>
      <c r="F871" s="1"/>
      <c r="G871" s="1"/>
      <c r="H871" s="1"/>
      <c r="I871" s="1"/>
      <c r="J871" s="1"/>
      <c r="K871" s="1"/>
      <c r="L871" s="1"/>
      <c r="M871" s="1"/>
    </row>
    <row r="872" spans="1:16" s="6" customFormat="1" ht="15.75" customHeight="1" x14ac:dyDescent="0.2">
      <c r="A872" s="5"/>
      <c r="B872" s="5"/>
      <c r="C872" s="5"/>
      <c r="D872" s="5"/>
      <c r="E872" s="5"/>
      <c r="F872" s="1"/>
      <c r="G872" s="1"/>
      <c r="H872" s="1"/>
      <c r="I872" s="1"/>
      <c r="J872" s="1"/>
      <c r="K872" s="1"/>
      <c r="L872" s="1"/>
      <c r="M872" s="1"/>
      <c r="P872" s="8"/>
    </row>
    <row r="873" spans="1:16" s="6" customFormat="1" ht="15.75" customHeight="1" x14ac:dyDescent="0.2">
      <c r="A873" s="53"/>
      <c r="B873" s="5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6" s="6" customFormat="1" ht="15.75" customHeight="1" x14ac:dyDescent="0.2">
      <c r="A874" s="53"/>
      <c r="B874" s="5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6" s="6" customFormat="1" ht="15.75" customHeight="1" x14ac:dyDescent="0.2">
      <c r="A875" s="53"/>
      <c r="B875" s="5"/>
      <c r="C875" s="5"/>
      <c r="D875" s="1"/>
      <c r="E875" s="1"/>
      <c r="F875" s="1"/>
      <c r="G875" s="1"/>
      <c r="H875" s="1"/>
      <c r="I875" s="70"/>
      <c r="J875" s="1"/>
      <c r="K875" s="1"/>
      <c r="L875" s="1"/>
      <c r="M875" s="1"/>
      <c r="P875" s="73"/>
    </row>
    <row r="876" spans="1:16" s="6" customFormat="1" ht="15.75" customHeight="1" x14ac:dyDescent="0.2">
      <c r="A876" s="53"/>
      <c r="B876" s="5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6" s="6" customFormat="1" ht="15.75" customHeight="1" x14ac:dyDescent="0.2">
      <c r="A877" s="53"/>
      <c r="B877" s="5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6" s="6" customFormat="1" ht="15.75" customHeight="1" x14ac:dyDescent="0.2">
      <c r="A878" s="5"/>
      <c r="B878" s="5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6" s="6" customFormat="1" ht="15.75" customHeight="1" x14ac:dyDescent="0.2">
      <c r="A879" s="5"/>
      <c r="B879" s="5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6" s="6" customFormat="1" ht="15.75" customHeight="1" x14ac:dyDescent="0.2">
      <c r="A880" s="5"/>
      <c r="B880" s="5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6" customFormat="1" ht="15.75" customHeight="1" x14ac:dyDescent="0.2">
      <c r="A881" s="5"/>
      <c r="B881" s="5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6" customFormat="1" ht="15.75" customHeight="1" x14ac:dyDescent="0.2">
      <c r="A882" s="5"/>
      <c r="B882" s="5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6" customFormat="1" ht="15.75" customHeight="1" x14ac:dyDescent="0.2">
      <c r="A883" s="5"/>
      <c r="B883" s="5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6" customFormat="1" ht="15.75" customHeight="1" x14ac:dyDescent="0.2">
      <c r="A884" s="5"/>
      <c r="B884" s="5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6" customFormat="1" ht="15.75" customHeight="1" x14ac:dyDescent="0.2">
      <c r="A885" s="5"/>
      <c r="B885" s="5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6" customFormat="1" ht="15.75" customHeight="1" x14ac:dyDescent="0.2">
      <c r="A886" s="5"/>
      <c r="B886" s="5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6" customFormat="1" ht="15.75" customHeight="1" x14ac:dyDescent="0.2">
      <c r="A887" s="5"/>
      <c r="B887" s="5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6" customFormat="1" ht="15.75" customHeight="1" x14ac:dyDescent="0.2">
      <c r="A888" s="5"/>
      <c r="B888" s="5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6" customFormat="1" ht="15.75" customHeight="1" x14ac:dyDescent="0.2">
      <c r="A889" s="5"/>
      <c r="B889" s="5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6" customFormat="1" ht="15.75" customHeight="1" x14ac:dyDescent="0.2">
      <c r="A890" s="5"/>
      <c r="B890" s="5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6" customFormat="1" ht="15.75" customHeight="1" x14ac:dyDescent="0.2">
      <c r="A891" s="5"/>
      <c r="B891" s="5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6" customFormat="1" ht="15.75" customHeight="1" x14ac:dyDescent="0.2">
      <c r="A892" s="5"/>
      <c r="B892" s="5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6" customFormat="1" ht="15.75" customHeight="1" x14ac:dyDescent="0.2">
      <c r="A893" s="5"/>
      <c r="B893" s="5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6" customFormat="1" ht="15.75" customHeight="1" x14ac:dyDescent="0.2">
      <c r="A894" s="5"/>
      <c r="B894" s="5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6" customFormat="1" ht="15.75" customHeight="1" x14ac:dyDescent="0.2">
      <c r="A895" s="5"/>
      <c r="B895" s="5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6" customFormat="1" ht="15.75" customHeight="1" x14ac:dyDescent="0.2">
      <c r="A896" s="5"/>
      <c r="B896" s="5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6" customFormat="1" ht="15.75" customHeight="1" x14ac:dyDescent="0.2">
      <c r="A897" s="5"/>
      <c r="B897" s="5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6" customFormat="1" ht="15.75" customHeight="1" x14ac:dyDescent="0.2">
      <c r="A898" s="5"/>
      <c r="B898" s="5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6" customFormat="1" ht="15.75" customHeight="1" x14ac:dyDescent="0.2">
      <c r="A899" s="5"/>
      <c r="B899" s="5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6" customFormat="1" ht="15.75" customHeight="1" x14ac:dyDescent="0.2">
      <c r="A900" s="5"/>
      <c r="B900" s="5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6" customFormat="1" ht="15.75" customHeight="1" x14ac:dyDescent="0.2">
      <c r="A901" s="5"/>
      <c r="B901" s="5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6" customFormat="1" ht="15.75" customHeight="1" x14ac:dyDescent="0.2">
      <c r="A902" s="5"/>
      <c r="B902" s="5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6" customFormat="1" ht="15.75" customHeight="1" x14ac:dyDescent="0.2">
      <c r="A903" s="5"/>
      <c r="B903" s="5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6" customFormat="1" ht="15.75" customHeight="1" x14ac:dyDescent="0.2">
      <c r="A904" s="5"/>
      <c r="B904" s="5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6" customFormat="1" ht="15.75" customHeight="1" x14ac:dyDescent="0.2">
      <c r="A905" s="5"/>
      <c r="B905" s="5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6" customFormat="1" ht="15.75" customHeight="1" x14ac:dyDescent="0.2">
      <c r="A906" s="5"/>
      <c r="B906" s="5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6" customFormat="1" ht="15.75" customHeight="1" x14ac:dyDescent="0.2">
      <c r="A907" s="5"/>
      <c r="B907" s="5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6" customFormat="1" ht="15.75" customHeight="1" x14ac:dyDescent="0.2">
      <c r="A908" s="5"/>
      <c r="B908" s="5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6" customFormat="1" ht="15.75" customHeight="1" x14ac:dyDescent="0.2">
      <c r="A909" s="5"/>
      <c r="B909" s="5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6" customFormat="1" ht="15.75" customHeight="1" x14ac:dyDescent="0.2">
      <c r="A910" s="5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6" customFormat="1" ht="15.75" customHeight="1" x14ac:dyDescent="0.2">
      <c r="A911" s="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6" customFormat="1" ht="15.75" customHeight="1" x14ac:dyDescent="0.2">
      <c r="A912" s="5"/>
      <c r="B912" s="5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6" customFormat="1" ht="15.75" customHeight="1" x14ac:dyDescent="0.2">
      <c r="A913" s="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5.75" customHeight="1" x14ac:dyDescent="0.2">
      <c r="A946" s="5"/>
      <c r="B946" s="5"/>
      <c r="C946" s="5"/>
    </row>
    <row r="947" spans="1:13" ht="15.75" customHeight="1" x14ac:dyDescent="0.2">
      <c r="A947" s="5"/>
      <c r="B947" s="5"/>
      <c r="C947" s="5"/>
    </row>
    <row r="948" spans="1:13" ht="15.75" customHeight="1" x14ac:dyDescent="0.2">
      <c r="A948" s="5"/>
      <c r="B948" s="5"/>
      <c r="C948" s="5"/>
    </row>
    <row r="949" spans="1:13" ht="15.75" customHeight="1" x14ac:dyDescent="0.2">
      <c r="A949" s="5"/>
      <c r="B949" s="5"/>
      <c r="C949" s="5"/>
    </row>
    <row r="950" spans="1:13" ht="15.75" customHeight="1" x14ac:dyDescent="0.2">
      <c r="A950" s="5"/>
      <c r="B950" s="5"/>
      <c r="C950" s="5"/>
    </row>
    <row r="951" spans="1:13" ht="15.75" customHeight="1" x14ac:dyDescent="0.2">
      <c r="A951" s="5"/>
      <c r="B951" s="5"/>
      <c r="C951" s="5"/>
    </row>
    <row r="952" spans="1:13" ht="15.75" customHeight="1" x14ac:dyDescent="0.2">
      <c r="A952" s="5"/>
      <c r="B952" s="5"/>
      <c r="C952" s="5"/>
    </row>
    <row r="953" spans="1:13" ht="15.75" customHeight="1" x14ac:dyDescent="0.2">
      <c r="A953" s="5"/>
      <c r="B953" s="5"/>
      <c r="C953" s="5"/>
    </row>
    <row r="954" spans="1:13" ht="15.75" customHeight="1" x14ac:dyDescent="0.2">
      <c r="A954" s="5"/>
      <c r="B954" s="5"/>
      <c r="C954" s="5"/>
    </row>
    <row r="955" spans="1:13" ht="15.75" customHeight="1" x14ac:dyDescent="0.2">
      <c r="A955" s="5"/>
      <c r="B955" s="5"/>
      <c r="C955" s="5"/>
    </row>
    <row r="956" spans="1:13" ht="15.75" customHeight="1" x14ac:dyDescent="0.2">
      <c r="A956" s="5"/>
      <c r="B956" s="5"/>
      <c r="C956" s="5"/>
    </row>
    <row r="957" spans="1:13" ht="15.75" customHeight="1" x14ac:dyDescent="0.2">
      <c r="A957" s="5"/>
      <c r="B957" s="5"/>
      <c r="C957" s="5"/>
    </row>
    <row r="958" spans="1:13" ht="15.75" customHeight="1" x14ac:dyDescent="0.2">
      <c r="A958" s="5"/>
      <c r="B958" s="5"/>
      <c r="C958" s="5"/>
    </row>
    <row r="959" spans="1:13" ht="15.75" customHeight="1" x14ac:dyDescent="0.2">
      <c r="A959" s="5"/>
      <c r="B959" s="5"/>
      <c r="C959" s="5"/>
    </row>
    <row r="960" spans="1:13" ht="15.75" customHeight="1" x14ac:dyDescent="0.2">
      <c r="A960" s="5"/>
      <c r="B960" s="5"/>
      <c r="C960" s="5"/>
    </row>
    <row r="961" spans="1:3" ht="15.75" customHeight="1" x14ac:dyDescent="0.2">
      <c r="A961" s="5"/>
      <c r="B961" s="5"/>
      <c r="C961" s="5"/>
    </row>
    <row r="962" spans="1:3" ht="15.75" customHeight="1" x14ac:dyDescent="0.2">
      <c r="A962" s="5"/>
      <c r="B962" s="5"/>
      <c r="C962" s="5"/>
    </row>
    <row r="963" spans="1:3" ht="15.75" customHeight="1" x14ac:dyDescent="0.2">
      <c r="A963" s="5"/>
      <c r="B963" s="5"/>
      <c r="C963" s="5"/>
    </row>
    <row r="964" spans="1:3" ht="15.75" customHeight="1" x14ac:dyDescent="0.2">
      <c r="A964" s="5"/>
      <c r="B964" s="5"/>
      <c r="C964" s="5"/>
    </row>
    <row r="965" spans="1:3" ht="15.75" customHeight="1" x14ac:dyDescent="0.2">
      <c r="A965" s="5"/>
      <c r="B965" s="5"/>
      <c r="C965" s="5"/>
    </row>
    <row r="966" spans="1:3" ht="15.75" customHeight="1" x14ac:dyDescent="0.2">
      <c r="A966" s="5"/>
      <c r="B966" s="5"/>
      <c r="C966" s="5"/>
    </row>
    <row r="967" spans="1:3" ht="15.75" customHeight="1" x14ac:dyDescent="0.2">
      <c r="A967" s="5"/>
      <c r="B967" s="5"/>
      <c r="C967" s="5"/>
    </row>
    <row r="968" spans="1:3" ht="15.75" customHeight="1" x14ac:dyDescent="0.2">
      <c r="A968" s="5"/>
      <c r="B968" s="5"/>
      <c r="C968" s="5"/>
    </row>
    <row r="969" spans="1:3" ht="15.75" customHeight="1" x14ac:dyDescent="0.2">
      <c r="A969" s="5"/>
      <c r="B969" s="5"/>
      <c r="C969" s="5"/>
    </row>
    <row r="970" spans="1:3" ht="15.75" customHeight="1" x14ac:dyDescent="0.2">
      <c r="A970" s="5"/>
      <c r="B970" s="5"/>
      <c r="C970" s="5"/>
    </row>
    <row r="971" spans="1:3" ht="15.75" customHeight="1" x14ac:dyDescent="0.2">
      <c r="A971" s="5"/>
      <c r="B971" s="5"/>
      <c r="C971" s="5"/>
    </row>
    <row r="972" spans="1:3" ht="15.75" customHeight="1" x14ac:dyDescent="0.2">
      <c r="A972" s="5"/>
      <c r="B972" s="5"/>
      <c r="C972" s="5"/>
    </row>
    <row r="973" spans="1:3" ht="15.75" customHeight="1" x14ac:dyDescent="0.2">
      <c r="A973" s="5"/>
      <c r="B973" s="5"/>
      <c r="C973" s="5"/>
    </row>
    <row r="974" spans="1:3" ht="15.75" customHeight="1" x14ac:dyDescent="0.2">
      <c r="A974" s="5"/>
      <c r="B974" s="5"/>
      <c r="C974" s="5"/>
    </row>
    <row r="975" spans="1:3" ht="15.75" customHeight="1" x14ac:dyDescent="0.2">
      <c r="A975" s="5"/>
      <c r="B975" s="5"/>
      <c r="C975" s="5"/>
    </row>
    <row r="976" spans="1:3" ht="15.75" customHeight="1" x14ac:dyDescent="0.2">
      <c r="A976" s="5"/>
      <c r="B976" s="5"/>
      <c r="C976" s="5"/>
    </row>
    <row r="977" spans="1:3" ht="15.75" customHeight="1" x14ac:dyDescent="0.2">
      <c r="A977" s="5"/>
      <c r="B977" s="5"/>
      <c r="C977" s="5"/>
    </row>
    <row r="978" spans="1:3" ht="15.75" customHeight="1" x14ac:dyDescent="0.2">
      <c r="A978" s="5"/>
      <c r="B978" s="5"/>
      <c r="C978" s="5"/>
    </row>
    <row r="979" spans="1:3" ht="15.75" customHeight="1" x14ac:dyDescent="0.2">
      <c r="A979" s="5"/>
      <c r="B979" s="5"/>
      <c r="C979" s="5"/>
    </row>
    <row r="980" spans="1:3" ht="15.75" customHeight="1" x14ac:dyDescent="0.2">
      <c r="A980" s="5"/>
      <c r="B980" s="5"/>
      <c r="C980" s="5"/>
    </row>
    <row r="981" spans="1:3" ht="15.75" customHeight="1" x14ac:dyDescent="0.2">
      <c r="A981" s="5"/>
      <c r="B981" s="5"/>
      <c r="C981" s="5"/>
    </row>
    <row r="982" spans="1:3" ht="15.75" customHeight="1" x14ac:dyDescent="0.2">
      <c r="A982" s="5"/>
      <c r="B982" s="5"/>
      <c r="C982" s="5"/>
    </row>
    <row r="983" spans="1:3" ht="15.75" customHeight="1" x14ac:dyDescent="0.2">
      <c r="A983" s="5"/>
      <c r="B983" s="5"/>
      <c r="C983" s="5"/>
    </row>
    <row r="984" spans="1:3" ht="15.75" customHeight="1" x14ac:dyDescent="0.2">
      <c r="A984" s="5"/>
      <c r="B984" s="5"/>
      <c r="C984" s="5"/>
    </row>
    <row r="985" spans="1:3" ht="15.75" customHeight="1" x14ac:dyDescent="0.2">
      <c r="A985" s="5"/>
      <c r="B985" s="5"/>
      <c r="C985" s="5"/>
    </row>
    <row r="986" spans="1:3" ht="15.75" customHeight="1" x14ac:dyDescent="0.2">
      <c r="A986" s="5"/>
      <c r="B986" s="5"/>
      <c r="C986" s="5"/>
    </row>
    <row r="987" spans="1:3" ht="15.75" customHeight="1" x14ac:dyDescent="0.2">
      <c r="A987" s="5"/>
      <c r="B987" s="5"/>
      <c r="C987" s="5"/>
    </row>
    <row r="988" spans="1:3" ht="15.75" customHeight="1" x14ac:dyDescent="0.2">
      <c r="A988" s="5"/>
      <c r="B988" s="5"/>
      <c r="C988" s="5"/>
    </row>
    <row r="989" spans="1:3" ht="15.75" customHeight="1" x14ac:dyDescent="0.2">
      <c r="A989" s="5"/>
      <c r="B989" s="5"/>
      <c r="C989" s="5"/>
    </row>
    <row r="990" spans="1:3" ht="15.75" customHeight="1" x14ac:dyDescent="0.2">
      <c r="A990" s="5"/>
      <c r="B990" s="5"/>
      <c r="C990" s="5"/>
    </row>
    <row r="991" spans="1:3" ht="15.75" customHeight="1" x14ac:dyDescent="0.2">
      <c r="A991" s="5"/>
      <c r="B991" s="5"/>
      <c r="C991" s="5"/>
    </row>
    <row r="992" spans="1: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</sheetData>
  <customSheetViews>
    <customSheetView guid="{32BB97AF-0E6C-4E2A-BF19-8EFAC92550F1}" scale="150" showPageBreaks="1" hiddenRows="1">
      <selection activeCell="F5" sqref="F5"/>
      <pageMargins left="0.74803149606299213" right="0.74803149606299213" top="0.98425196850393704" bottom="0.98425196850393704" header="0.51181102362204722" footer="0.51181102362204722"/>
      <pageSetup paperSize="9" scale="75" orientation="landscape" r:id="rId1"/>
      <headerFooter alignWithMargins="0"/>
    </customSheetView>
    <customSheetView guid="{3A56BBDD-68CD-4AEA-B9E4-12391459D4C4}" scale="150" showPageBreaks="1" hiddenRows="1">
      <selection activeCell="N9" sqref="N9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857" activePane="bottomLeft" state="frozen"/>
      <selection pane="bottomLeft" activeCell="L869" sqref="L869"/>
      <pageMargins left="0.55118110236220474" right="0.78740157480314965" top="0.39370078740157483" bottom="0.19685039370078741" header="0.51181102362204722" footer="0.51181102362204722"/>
      <pageSetup paperSize="9" scale="85" fitToHeight="0" orientation="landscape" r:id="rId3"/>
      <headerFooter alignWithMargins="0"/>
    </customSheetView>
    <customSheetView guid="{2E18C647-D73A-4273-937F-1A301E1724A5}" scale="150" hiddenRows="1">
      <selection activeCell="N9" sqref="N9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5" workbookViewId="0">
      <selection activeCell="N34" sqref="N34"/>
    </sheetView>
  </sheetViews>
  <sheetFormatPr defaultRowHeight="12.75" x14ac:dyDescent="0.2"/>
  <sheetData/>
  <customSheetViews>
    <customSheetView guid="{32BB97AF-0E6C-4E2A-BF19-8EFAC92550F1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2E18C647-D73A-4273-937F-1A301E1724A5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32BB97AF-0E6C-4E2A-BF19-8EFAC92550F1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2E18C647-D73A-4273-937F-1A301E1724A5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2022-07-26T10:55:14Z</cp:lastPrinted>
  <dcterms:created xsi:type="dcterms:W3CDTF">2010-02-05T08:24:46Z</dcterms:created>
  <dcterms:modified xsi:type="dcterms:W3CDTF">2022-07-26T10:55:24Z</dcterms:modified>
</cp:coreProperties>
</file>