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dija\Celi\Celu saraksti Dobeles novads\2024 Apstiprinats\"/>
    </mc:Choice>
  </mc:AlternateContent>
  <xr:revisionPtr revIDLastSave="0" documentId="8_{E0579E47-4333-4F73-8653-DFF3ECCD4F00}" xr6:coauthVersionLast="47" xr6:coauthVersionMax="47" xr10:uidLastSave="{00000000-0000-0000-0000-000000000000}"/>
  <bookViews>
    <workbookView xWindow="3360" yWindow="3360" windowWidth="21600" windowHeight="11280" tabRatio="705" xr2:uid="{00000000-000D-0000-FFFF-FFFF00000000}"/>
  </bookViews>
  <sheets>
    <sheet name="KOPA" sheetId="9" r:id="rId1"/>
    <sheet name="Dobele" sheetId="29" r:id="rId2"/>
    <sheet name="Auce" sheetId="31" r:id="rId3"/>
    <sheet name="AN" sheetId="8" r:id="rId4"/>
    <sheet name="AG" sheetId="10" r:id="rId5"/>
    <sheet name="AU" sheetId="11" r:id="rId6"/>
    <sheet name="BN" sheetId="13" r:id="rId7"/>
    <sheet name="BZ" sheetId="14" r:id="rId8"/>
    <sheet name="BI" sheetId="15" r:id="rId9"/>
    <sheet name="BU" sheetId="16" r:id="rId10"/>
    <sheet name="DO" sheetId="17" r:id="rId11"/>
    <sheet name="IL" sheetId="18" r:id="rId12"/>
    <sheet name="JB" sheetId="19" r:id="rId13"/>
    <sheet name="KR" sheetId="20" r:id="rId14"/>
    <sheet name="LI" sheetId="21" r:id="rId15"/>
    <sheet name="NA" sheetId="22" r:id="rId16"/>
    <sheet name="PE" sheetId="23" r:id="rId17"/>
    <sheet name="TE" sheetId="24" r:id="rId18"/>
    <sheet name="UK" sheetId="25" r:id="rId19"/>
    <sheet name="VE" sheetId="26" r:id="rId20"/>
    <sheet name="VI" sheetId="27" r:id="rId21"/>
    <sheet name="ZE" sheetId="28" r:id="rId22"/>
  </sheets>
  <calcPr calcId="181029"/>
</workbook>
</file>

<file path=xl/calcChain.xml><?xml version="1.0" encoding="utf-8"?>
<calcChain xmlns="http://schemas.openxmlformats.org/spreadsheetml/2006/main">
  <c r="S28" i="9" l="1"/>
  <c r="R28" i="9"/>
  <c r="I65" i="8"/>
  <c r="F129" i="29" l="1"/>
  <c r="F120" i="29"/>
  <c r="F48" i="29"/>
  <c r="F9" i="29"/>
  <c r="R35" i="31" l="1"/>
  <c r="R58" i="31"/>
  <c r="R44" i="31"/>
  <c r="R20" i="31"/>
  <c r="R17" i="31"/>
  <c r="R8" i="31"/>
  <c r="R55" i="31"/>
  <c r="R83" i="31"/>
  <c r="R73" i="31"/>
  <c r="R16" i="31"/>
  <c r="R15" i="31"/>
  <c r="R90" i="31"/>
  <c r="R104" i="31"/>
  <c r="R108" i="31"/>
  <c r="Q6" i="9"/>
  <c r="Q7" i="9"/>
  <c r="Q8" i="9"/>
  <c r="Q9" i="9"/>
  <c r="Q10" i="9"/>
  <c r="Q11" i="9"/>
  <c r="Q12" i="9"/>
  <c r="Q13" i="9"/>
  <c r="Q14" i="9"/>
  <c r="Q15" i="9"/>
  <c r="Q17" i="9"/>
  <c r="Q18" i="9"/>
  <c r="Q19" i="9"/>
  <c r="Q23" i="9"/>
  <c r="Q24" i="9"/>
  <c r="Q25" i="9"/>
  <c r="Q26" i="9"/>
  <c r="P26" i="9"/>
  <c r="P25" i="9"/>
  <c r="P24" i="9"/>
  <c r="P23" i="9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N26" i="9" l="1"/>
  <c r="N25" i="9"/>
  <c r="N24" i="9"/>
  <c r="N23" i="9"/>
  <c r="N19" i="9"/>
  <c r="N18" i="9"/>
  <c r="N17" i="9"/>
  <c r="N15" i="9"/>
  <c r="N14" i="9"/>
  <c r="N13" i="9"/>
  <c r="N12" i="9"/>
  <c r="N11" i="9"/>
  <c r="N10" i="9"/>
  <c r="N9" i="9"/>
  <c r="N8" i="9"/>
  <c r="N7" i="9"/>
  <c r="N21" i="9"/>
  <c r="H23" i="9"/>
  <c r="N6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1" i="9"/>
  <c r="K21" i="9"/>
  <c r="J21" i="9"/>
  <c r="I21" i="9"/>
  <c r="L19" i="9"/>
  <c r="K19" i="9"/>
  <c r="J19" i="9"/>
  <c r="I19" i="9"/>
  <c r="L18" i="9"/>
  <c r="K18" i="9"/>
  <c r="J18" i="9"/>
  <c r="I18" i="9"/>
  <c r="L17" i="9"/>
  <c r="K17" i="9"/>
  <c r="J17" i="9"/>
  <c r="I17" i="9"/>
  <c r="L15" i="9"/>
  <c r="K15" i="9"/>
  <c r="J15" i="9"/>
  <c r="I15" i="9"/>
  <c r="L14" i="9"/>
  <c r="K14" i="9"/>
  <c r="J14" i="9"/>
  <c r="I14" i="9"/>
  <c r="L13" i="9"/>
  <c r="K13" i="9"/>
  <c r="J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K8" i="9"/>
  <c r="L8" i="9"/>
  <c r="J8" i="9"/>
  <c r="I8" i="9"/>
  <c r="L7" i="9"/>
  <c r="K7" i="9"/>
  <c r="J7" i="9"/>
  <c r="I7" i="9"/>
  <c r="L6" i="9"/>
  <c r="K6" i="9"/>
  <c r="J6" i="9"/>
  <c r="I6" i="9"/>
  <c r="H21" i="9"/>
  <c r="H26" i="9"/>
  <c r="H25" i="9"/>
  <c r="H24" i="9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B6" i="9"/>
  <c r="F26" i="9"/>
  <c r="E26" i="9"/>
  <c r="D26" i="9"/>
  <c r="C26" i="9"/>
  <c r="B26" i="9"/>
  <c r="F25" i="9"/>
  <c r="E25" i="9"/>
  <c r="D25" i="9"/>
  <c r="C25" i="9"/>
  <c r="B25" i="9"/>
  <c r="F24" i="9"/>
  <c r="E24" i="9"/>
  <c r="D24" i="9"/>
  <c r="C24" i="9"/>
  <c r="B24" i="9"/>
  <c r="F23" i="9"/>
  <c r="E23" i="9"/>
  <c r="D23" i="9"/>
  <c r="C23" i="9"/>
  <c r="B23" i="9"/>
  <c r="F21" i="9"/>
  <c r="E21" i="9"/>
  <c r="D21" i="9"/>
  <c r="C21" i="9"/>
  <c r="B21" i="9"/>
  <c r="F19" i="9"/>
  <c r="E19" i="9"/>
  <c r="D19" i="9"/>
  <c r="C19" i="9"/>
  <c r="B19" i="9"/>
  <c r="F18" i="9"/>
  <c r="E18" i="9"/>
  <c r="D18" i="9"/>
  <c r="C18" i="9"/>
  <c r="B18" i="9"/>
  <c r="F17" i="9"/>
  <c r="E17" i="9"/>
  <c r="D17" i="9"/>
  <c r="C17" i="9"/>
  <c r="B17" i="9"/>
  <c r="F15" i="9"/>
  <c r="E15" i="9"/>
  <c r="D15" i="9"/>
  <c r="C15" i="9"/>
  <c r="B15" i="9"/>
  <c r="F14" i="9"/>
  <c r="E14" i="9"/>
  <c r="D14" i="9"/>
  <c r="C14" i="9"/>
  <c r="B14" i="9"/>
  <c r="F13" i="9"/>
  <c r="E13" i="9"/>
  <c r="D13" i="9"/>
  <c r="C13" i="9"/>
  <c r="B13" i="9"/>
  <c r="G55" i="20"/>
  <c r="G66" i="20"/>
  <c r="B12" i="9" s="1"/>
  <c r="F12" i="9"/>
  <c r="E12" i="9"/>
  <c r="D12" i="9"/>
  <c r="C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8" i="9"/>
  <c r="E8" i="9"/>
  <c r="D8" i="9"/>
  <c r="C8" i="9"/>
  <c r="B8" i="9"/>
  <c r="F7" i="9"/>
  <c r="E7" i="9"/>
  <c r="D7" i="9"/>
  <c r="B7" i="9"/>
  <c r="C7" i="9"/>
  <c r="F6" i="9"/>
  <c r="E6" i="9"/>
  <c r="D6" i="9"/>
  <c r="C6" i="9"/>
  <c r="G59" i="27"/>
  <c r="G55" i="27"/>
  <c r="H54" i="27"/>
  <c r="F54" i="27"/>
  <c r="G54" i="27" s="1"/>
  <c r="G51" i="27"/>
  <c r="G49" i="27"/>
  <c r="G48" i="27"/>
  <c r="G47" i="27"/>
  <c r="G46" i="27"/>
  <c r="G29" i="26"/>
  <c r="G28" i="26"/>
  <c r="G42" i="25"/>
  <c r="G40" i="25"/>
  <c r="G39" i="25"/>
  <c r="G38" i="25"/>
  <c r="G36" i="25"/>
  <c r="G96" i="24"/>
  <c r="G95" i="24"/>
  <c r="G94" i="24"/>
  <c r="F42" i="22"/>
  <c r="F41" i="22"/>
  <c r="G42" i="22" s="1"/>
  <c r="F40" i="22"/>
  <c r="G40" i="22" s="1"/>
  <c r="F39" i="22"/>
  <c r="F38" i="22"/>
  <c r="G39" i="22" s="1"/>
  <c r="G25" i="9" l="1"/>
  <c r="G8" i="9"/>
  <c r="M6" i="9"/>
  <c r="G9" i="9"/>
  <c r="G21" i="9"/>
  <c r="G11" i="9"/>
  <c r="G14" i="9"/>
  <c r="G6" i="9"/>
  <c r="G18" i="9"/>
  <c r="G23" i="9"/>
  <c r="G26" i="9"/>
  <c r="G17" i="9"/>
  <c r="G7" i="9"/>
  <c r="G10" i="9"/>
  <c r="G13" i="9"/>
  <c r="M13" i="9"/>
  <c r="M18" i="9"/>
  <c r="G12" i="9"/>
  <c r="G19" i="9"/>
  <c r="G24" i="9"/>
  <c r="G15" i="9"/>
  <c r="M26" i="9"/>
  <c r="M25" i="9"/>
  <c r="M24" i="9"/>
  <c r="M23" i="9"/>
  <c r="M21" i="9"/>
  <c r="M19" i="9"/>
  <c r="M17" i="9"/>
  <c r="M15" i="9"/>
  <c r="M14" i="9"/>
  <c r="M12" i="9"/>
  <c r="M11" i="9"/>
  <c r="M10" i="9"/>
  <c r="M9" i="9"/>
  <c r="M8" i="9"/>
  <c r="M7" i="9"/>
  <c r="G64" i="20"/>
  <c r="G63" i="20"/>
  <c r="G62" i="20"/>
  <c r="E60" i="20"/>
  <c r="D61" i="20" s="1"/>
  <c r="E61" i="20" s="1"/>
  <c r="D62" i="20" s="1"/>
  <c r="E62" i="20" s="1"/>
  <c r="G59" i="20"/>
  <c r="E58" i="20"/>
  <c r="D59" i="20" s="1"/>
  <c r="E59" i="20" s="1"/>
  <c r="G57" i="20"/>
  <c r="E57" i="20"/>
  <c r="G56" i="20"/>
  <c r="E56" i="20"/>
  <c r="G54" i="20"/>
  <c r="G52" i="20"/>
  <c r="G51" i="20"/>
  <c r="E51" i="20"/>
  <c r="G50" i="20"/>
  <c r="E50" i="20"/>
  <c r="G49" i="20"/>
  <c r="E49" i="20"/>
  <c r="G48" i="20"/>
  <c r="E48" i="20"/>
  <c r="G80" i="19" l="1"/>
  <c r="E78" i="19"/>
  <c r="D79" i="19" s="1"/>
  <c r="E79" i="19" s="1"/>
  <c r="D80" i="19" s="1"/>
  <c r="E80" i="19" s="1"/>
  <c r="G77" i="19"/>
  <c r="E77" i="19"/>
  <c r="G76" i="19"/>
  <c r="E75" i="19"/>
  <c r="D76" i="19" s="1"/>
  <c r="E76" i="19" s="1"/>
  <c r="G74" i="19"/>
  <c r="E74" i="19"/>
  <c r="G73" i="19"/>
  <c r="E73" i="19"/>
  <c r="G71" i="19"/>
  <c r="E71" i="19"/>
  <c r="G70" i="19"/>
  <c r="E69" i="19"/>
  <c r="D70" i="19" s="1"/>
  <c r="E70" i="19" s="1"/>
  <c r="G68" i="19"/>
  <c r="E67" i="19"/>
  <c r="D68" i="19" s="1"/>
  <c r="E68" i="19" s="1"/>
  <c r="G85" i="14" l="1"/>
  <c r="E85" i="14"/>
  <c r="G84" i="14"/>
  <c r="E83" i="14"/>
  <c r="D84" i="14" s="1"/>
  <c r="E84" i="14" s="1"/>
  <c r="G82" i="14"/>
  <c r="E82" i="14"/>
  <c r="G81" i="14"/>
  <c r="E81" i="14"/>
  <c r="G80" i="14"/>
  <c r="E79" i="14"/>
  <c r="D80" i="14" s="1"/>
  <c r="E80" i="14" s="1"/>
  <c r="G78" i="14"/>
  <c r="E75" i="14"/>
  <c r="D76" i="14" s="1"/>
  <c r="E76" i="14" s="1"/>
  <c r="D77" i="14" s="1"/>
  <c r="E77" i="14" s="1"/>
  <c r="D78" i="14" s="1"/>
  <c r="E78" i="14" s="1"/>
  <c r="G74" i="14"/>
  <c r="E74" i="14"/>
  <c r="G73" i="14"/>
  <c r="E73" i="14"/>
  <c r="G72" i="14"/>
  <c r="G71" i="14"/>
  <c r="E71" i="14"/>
  <c r="G70" i="14"/>
  <c r="E70" i="14"/>
  <c r="G69" i="14"/>
  <c r="E69" i="14"/>
  <c r="G68" i="14"/>
  <c r="E68" i="14"/>
  <c r="G67" i="14"/>
  <c r="E67" i="14"/>
  <c r="G66" i="14"/>
  <c r="E66" i="14"/>
  <c r="G65" i="14"/>
  <c r="E65" i="14"/>
  <c r="G64" i="14"/>
  <c r="D64" i="14"/>
  <c r="E64" i="14" s="1"/>
  <c r="E63" i="14"/>
  <c r="G62" i="14"/>
  <c r="E62" i="14"/>
  <c r="G61" i="14"/>
  <c r="E61" i="14"/>
  <c r="G69" i="13"/>
  <c r="D69" i="13"/>
  <c r="E69" i="13" s="1"/>
  <c r="G67" i="13"/>
  <c r="G66" i="13"/>
  <c r="G65" i="13"/>
  <c r="D65" i="13"/>
  <c r="G62" i="13"/>
  <c r="G61" i="13"/>
  <c r="G59" i="13"/>
  <c r="G56" i="13"/>
  <c r="G55" i="13"/>
  <c r="G54" i="13"/>
  <c r="G53" i="13"/>
  <c r="G51" i="13"/>
  <c r="G50" i="13"/>
  <c r="G49" i="13"/>
  <c r="G48" i="13"/>
  <c r="G47" i="13"/>
  <c r="G45" i="13"/>
  <c r="G44" i="13"/>
  <c r="D44" i="13"/>
  <c r="E44" i="13" s="1"/>
  <c r="G41" i="13"/>
  <c r="G40" i="13"/>
  <c r="G39" i="13"/>
  <c r="G38" i="13"/>
  <c r="G37" i="13"/>
  <c r="G36" i="13"/>
  <c r="G92" i="11"/>
  <c r="G90" i="11"/>
  <c r="G89" i="11"/>
  <c r="G88" i="11"/>
  <c r="G87" i="11"/>
  <c r="G86" i="11"/>
  <c r="G85" i="11"/>
  <c r="G83" i="11"/>
  <c r="G82" i="11"/>
  <c r="G81" i="11"/>
  <c r="G79" i="11"/>
  <c r="G78" i="11"/>
  <c r="G76" i="11"/>
  <c r="G74" i="11"/>
  <c r="G73" i="11"/>
  <c r="G72" i="11"/>
  <c r="D72" i="11"/>
  <c r="G57" i="8"/>
  <c r="G55" i="8"/>
  <c r="G53" i="8"/>
  <c r="G52" i="8"/>
  <c r="R171" i="29" l="1"/>
  <c r="R39" i="29"/>
  <c r="F115" i="31" l="1"/>
  <c r="F114" i="31"/>
  <c r="F107" i="31"/>
  <c r="F106" i="31"/>
  <c r="F104" i="31"/>
  <c r="F103" i="31"/>
  <c r="F102" i="31"/>
  <c r="F99" i="31"/>
  <c r="F96" i="31"/>
  <c r="F95" i="31"/>
  <c r="F89" i="31"/>
  <c r="F85" i="31"/>
  <c r="F82" i="31"/>
  <c r="F79" i="31"/>
  <c r="F78" i="31"/>
  <c r="F76" i="31"/>
  <c r="F72" i="31"/>
  <c r="F71" i="31"/>
  <c r="F70" i="31"/>
  <c r="F69" i="31"/>
  <c r="F67" i="31"/>
  <c r="F66" i="31"/>
  <c r="F65" i="31"/>
  <c r="F57" i="31"/>
  <c r="F56" i="31"/>
  <c r="F54" i="31"/>
  <c r="F50" i="31"/>
  <c r="F43" i="31"/>
  <c r="F42" i="31"/>
  <c r="F41" i="31"/>
  <c r="F38" i="31"/>
  <c r="F36" i="31"/>
  <c r="F34" i="31"/>
  <c r="F32" i="31"/>
  <c r="F31" i="31"/>
  <c r="F26" i="31"/>
  <c r="F25" i="31"/>
  <c r="F24" i="31"/>
  <c r="F18" i="31"/>
  <c r="F17" i="31"/>
  <c r="F16" i="31"/>
  <c r="F14" i="31"/>
  <c r="F12" i="31"/>
  <c r="F10" i="31"/>
  <c r="F9" i="31"/>
  <c r="F182" i="29"/>
  <c r="F179" i="29"/>
  <c r="F178" i="29"/>
  <c r="F175" i="29"/>
  <c r="F170" i="29"/>
  <c r="F168" i="29"/>
  <c r="F167" i="29"/>
  <c r="F166" i="29"/>
  <c r="F164" i="29"/>
  <c r="F161" i="29"/>
  <c r="F160" i="29"/>
  <c r="F157" i="29"/>
  <c r="F156" i="29"/>
  <c r="F155" i="29"/>
  <c r="F154" i="29"/>
  <c r="F152" i="29"/>
  <c r="F151" i="29"/>
  <c r="E149" i="29"/>
  <c r="F149" i="29" s="1"/>
  <c r="F145" i="29"/>
  <c r="F143" i="29"/>
  <c r="F140" i="29"/>
  <c r="F139" i="29"/>
  <c r="F138" i="29"/>
  <c r="F137" i="29"/>
  <c r="F136" i="29"/>
  <c r="F135" i="29"/>
  <c r="F132" i="29"/>
  <c r="F131" i="29"/>
  <c r="F130" i="29"/>
  <c r="F128" i="29"/>
  <c r="F126" i="29"/>
  <c r="F124" i="29"/>
  <c r="F121" i="29"/>
  <c r="F118" i="29"/>
  <c r="F116" i="29"/>
  <c r="F114" i="29"/>
  <c r="F112" i="29"/>
  <c r="F110" i="29"/>
  <c r="F104" i="29"/>
  <c r="F101" i="29"/>
  <c r="F100" i="29"/>
  <c r="F99" i="29"/>
  <c r="F97" i="29"/>
  <c r="F94" i="29"/>
  <c r="F92" i="29"/>
  <c r="F89" i="29"/>
  <c r="F88" i="29"/>
  <c r="F84" i="29"/>
  <c r="F83" i="29"/>
  <c r="F82" i="29"/>
  <c r="F79" i="29"/>
  <c r="F77" i="29"/>
  <c r="F75" i="29"/>
  <c r="F74" i="29"/>
  <c r="F71" i="29"/>
  <c r="F69" i="29"/>
  <c r="F67" i="29"/>
  <c r="F66" i="29"/>
  <c r="F63" i="29"/>
  <c r="F62" i="29"/>
  <c r="F61" i="29"/>
  <c r="F60" i="29"/>
  <c r="F58" i="29"/>
  <c r="F57" i="29"/>
  <c r="F56" i="29"/>
  <c r="F55" i="29"/>
  <c r="F53" i="29"/>
  <c r="F51" i="29"/>
  <c r="F50" i="29"/>
  <c r="F49" i="29"/>
  <c r="F45" i="29"/>
  <c r="F44" i="29"/>
  <c r="F41" i="29"/>
  <c r="F40" i="29"/>
  <c r="F37" i="29"/>
  <c r="F36" i="29"/>
  <c r="F35" i="29"/>
  <c r="F29" i="29"/>
  <c r="F27" i="29"/>
  <c r="F26" i="29"/>
  <c r="F24" i="29"/>
  <c r="D23" i="29"/>
  <c r="C24" i="29" s="1"/>
  <c r="D24" i="29" s="1"/>
  <c r="F22" i="29"/>
  <c r="F21" i="29"/>
  <c r="F20" i="29"/>
  <c r="F19" i="29"/>
  <c r="F17" i="29"/>
  <c r="D17" i="29"/>
  <c r="F15" i="29"/>
  <c r="F14" i="29"/>
  <c r="F13" i="29"/>
  <c r="F12" i="29"/>
  <c r="F10" i="29"/>
  <c r="F8" i="29"/>
  <c r="B127" i="31"/>
  <c r="B125" i="31"/>
  <c r="H123" i="31"/>
  <c r="B123" i="31"/>
  <c r="G121" i="31"/>
  <c r="F121" i="31"/>
  <c r="G120" i="31"/>
  <c r="F120" i="31"/>
  <c r="G119" i="31"/>
  <c r="F119" i="31"/>
  <c r="G118" i="31"/>
  <c r="F118" i="31"/>
  <c r="R117" i="31"/>
  <c r="Q21" i="9" s="1"/>
  <c r="Q117" i="31"/>
  <c r="P21" i="9" s="1"/>
  <c r="M117" i="31"/>
  <c r="L117" i="31"/>
  <c r="G117" i="31"/>
  <c r="B194" i="29"/>
  <c r="B192" i="29"/>
  <c r="B190" i="29"/>
  <c r="H190" i="29"/>
  <c r="G188" i="29"/>
  <c r="L5" i="9" s="1"/>
  <c r="F188" i="29"/>
  <c r="F5" i="9" s="1"/>
  <c r="G187" i="29"/>
  <c r="K5" i="9" s="1"/>
  <c r="F187" i="29"/>
  <c r="E5" i="9" s="1"/>
  <c r="G186" i="29"/>
  <c r="J5" i="9" s="1"/>
  <c r="G185" i="29"/>
  <c r="I5" i="9" s="1"/>
  <c r="F185" i="29"/>
  <c r="C5" i="9" s="1"/>
  <c r="R184" i="29"/>
  <c r="Q5" i="9" s="1"/>
  <c r="Q184" i="29"/>
  <c r="P5" i="9" s="1"/>
  <c r="M184" i="29"/>
  <c r="L184" i="29"/>
  <c r="N5" i="9" s="1"/>
  <c r="G184" i="29"/>
  <c r="H5" i="9" s="1"/>
  <c r="F186" i="29" l="1"/>
  <c r="D5" i="9" s="1"/>
  <c r="M5" i="9"/>
  <c r="F184" i="29"/>
  <c r="B5" i="9" s="1"/>
  <c r="F117" i="31"/>
  <c r="F40" i="28"/>
  <c r="G40" i="28" s="1"/>
  <c r="F39" i="28"/>
  <c r="G39" i="28" s="1"/>
  <c r="F25" i="28"/>
  <c r="G25" i="28" s="1"/>
  <c r="F24" i="28"/>
  <c r="G24" i="28" s="1"/>
  <c r="F38" i="28"/>
  <c r="F37" i="28"/>
  <c r="G38" i="28" s="1"/>
  <c r="F31" i="28"/>
  <c r="F29" i="28"/>
  <c r="F28" i="28"/>
  <c r="F26" i="28"/>
  <c r="F23" i="28"/>
  <c r="F22" i="28"/>
  <c r="F35" i="28"/>
  <c r="F34" i="28"/>
  <c r="F33" i="28"/>
  <c r="F3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B52" i="28"/>
  <c r="B50" i="28"/>
  <c r="I48" i="28"/>
  <c r="B48" i="28"/>
  <c r="H46" i="28"/>
  <c r="H45" i="28"/>
  <c r="H44" i="28"/>
  <c r="G44" i="28"/>
  <c r="H43" i="28"/>
  <c r="S42" i="28"/>
  <c r="R42" i="28"/>
  <c r="N42" i="28"/>
  <c r="M42" i="28"/>
  <c r="H42" i="28"/>
  <c r="G45" i="27"/>
  <c r="G44" i="27"/>
  <c r="G43" i="27"/>
  <c r="G42" i="27"/>
  <c r="G41" i="27"/>
  <c r="G40" i="27"/>
  <c r="G38" i="27"/>
  <c r="G31" i="27"/>
  <c r="G28" i="27"/>
  <c r="G19" i="27"/>
  <c r="G14" i="27"/>
  <c r="G39" i="27"/>
  <c r="G33" i="27"/>
  <c r="G32" i="27"/>
  <c r="G30" i="27"/>
  <c r="G27" i="27"/>
  <c r="G26" i="27"/>
  <c r="G25" i="27"/>
  <c r="G24" i="27"/>
  <c r="G20" i="27"/>
  <c r="G16" i="27"/>
  <c r="G37" i="27"/>
  <c r="G36" i="27"/>
  <c r="G35" i="27"/>
  <c r="G13" i="27"/>
  <c r="G12" i="27"/>
  <c r="G11" i="27"/>
  <c r="B71" i="27"/>
  <c r="B69" i="27"/>
  <c r="I67" i="27"/>
  <c r="B67" i="27"/>
  <c r="H65" i="27"/>
  <c r="L27" i="9" s="1"/>
  <c r="G65" i="27"/>
  <c r="F27" i="9" s="1"/>
  <c r="H64" i="27"/>
  <c r="K27" i="9" s="1"/>
  <c r="G64" i="27"/>
  <c r="E27" i="9" s="1"/>
  <c r="H63" i="27"/>
  <c r="J27" i="9" s="1"/>
  <c r="G63" i="27"/>
  <c r="D27" i="9" s="1"/>
  <c r="H62" i="27"/>
  <c r="I27" i="9" s="1"/>
  <c r="G62" i="27"/>
  <c r="C27" i="9" s="1"/>
  <c r="S61" i="27"/>
  <c r="Q27" i="9" s="1"/>
  <c r="R61" i="27"/>
  <c r="P27" i="9" s="1"/>
  <c r="N61" i="27"/>
  <c r="M61" i="27"/>
  <c r="N27" i="9" s="1"/>
  <c r="H61" i="27"/>
  <c r="H27" i="9" s="1"/>
  <c r="G26" i="26"/>
  <c r="G19" i="26"/>
  <c r="G25" i="26"/>
  <c r="G24" i="26"/>
  <c r="G22" i="26"/>
  <c r="G20" i="26"/>
  <c r="G17" i="26"/>
  <c r="G27" i="26"/>
  <c r="G16" i="26"/>
  <c r="G14" i="26"/>
  <c r="G12" i="26"/>
  <c r="G10" i="26"/>
  <c r="B41" i="26"/>
  <c r="B39" i="26"/>
  <c r="I37" i="26"/>
  <c r="B37" i="26"/>
  <c r="H35" i="26"/>
  <c r="G35" i="26"/>
  <c r="H34" i="26"/>
  <c r="G34" i="26"/>
  <c r="H33" i="26"/>
  <c r="G33" i="26"/>
  <c r="H32" i="26"/>
  <c r="G32" i="26"/>
  <c r="S31" i="26"/>
  <c r="R31" i="26"/>
  <c r="N31" i="26"/>
  <c r="M31" i="26"/>
  <c r="H31" i="26"/>
  <c r="G27" i="9" l="1"/>
  <c r="M27" i="9"/>
  <c r="G31" i="26"/>
  <c r="G23" i="28"/>
  <c r="G16" i="28"/>
  <c r="G31" i="28"/>
  <c r="G46" i="28"/>
  <c r="G14" i="28"/>
  <c r="G21" i="28"/>
  <c r="G11" i="28"/>
  <c r="G35" i="28"/>
  <c r="G45" i="28"/>
  <c r="G43" i="28"/>
  <c r="G61" i="27"/>
  <c r="B27" i="9" s="1"/>
  <c r="G42" i="28" l="1"/>
  <c r="G34" i="25"/>
  <c r="G32" i="25"/>
  <c r="G31" i="25"/>
  <c r="G30" i="25"/>
  <c r="G27" i="25"/>
  <c r="G16" i="25"/>
  <c r="G14" i="25"/>
  <c r="G11" i="25"/>
  <c r="G26" i="25"/>
  <c r="G23" i="25"/>
  <c r="G29" i="25"/>
  <c r="G21" i="25"/>
  <c r="G19" i="25"/>
  <c r="G13" i="25"/>
  <c r="G10" i="25"/>
  <c r="G8" i="25"/>
  <c r="B54" i="25"/>
  <c r="B52" i="25"/>
  <c r="I50" i="25"/>
  <c r="B50" i="25"/>
  <c r="H48" i="25"/>
  <c r="G48" i="25"/>
  <c r="H47" i="25"/>
  <c r="G47" i="25"/>
  <c r="H46" i="25"/>
  <c r="G46" i="25"/>
  <c r="H45" i="25"/>
  <c r="G45" i="25"/>
  <c r="S44" i="25"/>
  <c r="R44" i="25"/>
  <c r="N44" i="25"/>
  <c r="M44" i="25"/>
  <c r="H44" i="25"/>
  <c r="G44" i="25" l="1"/>
  <c r="H98" i="24"/>
  <c r="M98" i="24"/>
  <c r="N98" i="24"/>
  <c r="R98" i="24"/>
  <c r="S98" i="24"/>
  <c r="G99" i="24"/>
  <c r="H99" i="24"/>
  <c r="G100" i="24"/>
  <c r="H100" i="24"/>
  <c r="G101" i="24"/>
  <c r="H101" i="24"/>
  <c r="G102" i="24"/>
  <c r="H102" i="24"/>
  <c r="B104" i="24"/>
  <c r="I104" i="24"/>
  <c r="B106" i="24"/>
  <c r="B108" i="24"/>
  <c r="G67" i="24"/>
  <c r="G65" i="24"/>
  <c r="G62" i="24"/>
  <c r="G60" i="24"/>
  <c r="G56" i="24"/>
  <c r="G33" i="24"/>
  <c r="G16" i="24"/>
  <c r="G13" i="24"/>
  <c r="G98" i="24" l="1"/>
  <c r="G42" i="23" l="1"/>
  <c r="E42" i="23"/>
  <c r="G37" i="23"/>
  <c r="E37" i="23"/>
  <c r="G36" i="23"/>
  <c r="E36" i="23"/>
  <c r="G35" i="23"/>
  <c r="E34" i="23"/>
  <c r="D35" i="23" s="1"/>
  <c r="E35" i="23" s="1"/>
  <c r="G33" i="23"/>
  <c r="E33" i="23"/>
  <c r="G28" i="23"/>
  <c r="E27" i="23"/>
  <c r="D28" i="23" s="1"/>
  <c r="E28" i="23" s="1"/>
  <c r="G26" i="23"/>
  <c r="E26" i="23"/>
  <c r="G25" i="23"/>
  <c r="E25" i="23"/>
  <c r="G17" i="23"/>
  <c r="E17" i="23"/>
  <c r="G14" i="23"/>
  <c r="E14" i="23"/>
  <c r="G11" i="23"/>
  <c r="E11" i="23"/>
  <c r="G9" i="23"/>
  <c r="E9" i="23"/>
  <c r="G59" i="23"/>
  <c r="E59" i="23"/>
  <c r="G58" i="23"/>
  <c r="E58" i="23"/>
  <c r="G57" i="23"/>
  <c r="E57" i="23"/>
  <c r="G52" i="23"/>
  <c r="E50" i="23"/>
  <c r="D51" i="23" s="1"/>
  <c r="E51" i="23" s="1"/>
  <c r="D52" i="23" s="1"/>
  <c r="E52" i="23" s="1"/>
  <c r="G45" i="23"/>
  <c r="E44" i="23"/>
  <c r="D45" i="23" s="1"/>
  <c r="E45" i="23" s="1"/>
  <c r="G41" i="23"/>
  <c r="E38" i="23"/>
  <c r="D39" i="23" s="1"/>
  <c r="E39" i="23" s="1"/>
  <c r="D40" i="23" s="1"/>
  <c r="E40" i="23" s="1"/>
  <c r="D41" i="23" s="1"/>
  <c r="E41" i="23" s="1"/>
  <c r="G21" i="23"/>
  <c r="E19" i="23"/>
  <c r="D20" i="23" s="1"/>
  <c r="E20" i="23" s="1"/>
  <c r="D21" i="23" s="1"/>
  <c r="E21" i="23" s="1"/>
  <c r="G56" i="23"/>
  <c r="E54" i="23"/>
  <c r="D55" i="23" s="1"/>
  <c r="E55" i="23" s="1"/>
  <c r="D56" i="23" s="1"/>
  <c r="E56" i="23" s="1"/>
  <c r="G53" i="23"/>
  <c r="E53" i="23"/>
  <c r="G49" i="23"/>
  <c r="E49" i="23"/>
  <c r="G48" i="23"/>
  <c r="E48" i="23"/>
  <c r="G47" i="23"/>
  <c r="E46" i="23"/>
  <c r="D47" i="23" s="1"/>
  <c r="E47" i="23" s="1"/>
  <c r="G43" i="23"/>
  <c r="E43" i="23"/>
  <c r="G32" i="23"/>
  <c r="E32" i="23"/>
  <c r="G31" i="23"/>
  <c r="E29" i="23"/>
  <c r="D30" i="23" s="1"/>
  <c r="E30" i="23" s="1"/>
  <c r="G24" i="23"/>
  <c r="E23" i="23"/>
  <c r="D24" i="23" s="1"/>
  <c r="E24" i="23" s="1"/>
  <c r="G22" i="23"/>
  <c r="E22" i="23"/>
  <c r="G18" i="23"/>
  <c r="E18" i="23"/>
  <c r="G16" i="23"/>
  <c r="E15" i="23"/>
  <c r="D16" i="23" s="1"/>
  <c r="E16" i="23" s="1"/>
  <c r="G13" i="23"/>
  <c r="E12" i="23"/>
  <c r="G10" i="23"/>
  <c r="E10" i="23"/>
  <c r="G8" i="23"/>
  <c r="E8" i="23"/>
  <c r="B71" i="23"/>
  <c r="B69" i="23"/>
  <c r="I67" i="23"/>
  <c r="B67" i="23"/>
  <c r="H65" i="23"/>
  <c r="G65" i="23"/>
  <c r="H64" i="23"/>
  <c r="G64" i="23"/>
  <c r="H63" i="23"/>
  <c r="G63" i="23"/>
  <c r="H62" i="23"/>
  <c r="G62" i="23"/>
  <c r="S61" i="23"/>
  <c r="R61" i="23"/>
  <c r="N61" i="23"/>
  <c r="M61" i="23"/>
  <c r="H61" i="23"/>
  <c r="G24" i="22"/>
  <c r="G61" i="23" l="1"/>
  <c r="F37" i="22"/>
  <c r="G37" i="22" s="1"/>
  <c r="F30" i="22"/>
  <c r="G30" i="22" s="1"/>
  <c r="F26" i="22"/>
  <c r="G26" i="22" s="1"/>
  <c r="G17" i="22"/>
  <c r="F14" i="22"/>
  <c r="G14" i="22" s="1"/>
  <c r="F36" i="22"/>
  <c r="F35" i="22"/>
  <c r="G36" i="22" s="1"/>
  <c r="F34" i="22"/>
  <c r="F33" i="22"/>
  <c r="F28" i="22"/>
  <c r="G28" i="22" s="1"/>
  <c r="F27" i="22"/>
  <c r="G27" i="22" s="1"/>
  <c r="F25" i="22"/>
  <c r="G25" i="22" s="1"/>
  <c r="F18" i="22"/>
  <c r="G18" i="22" s="1"/>
  <c r="F13" i="22"/>
  <c r="G13" i="22" s="1"/>
  <c r="F12" i="22"/>
  <c r="F11" i="22"/>
  <c r="F10" i="22"/>
  <c r="G10" i="22" s="1"/>
  <c r="F9" i="22"/>
  <c r="G9" i="22" s="1"/>
  <c r="F32" i="22"/>
  <c r="F31" i="22"/>
  <c r="G32" i="22" s="1"/>
  <c r="F29" i="22"/>
  <c r="G29" i="22" s="1"/>
  <c r="F23" i="22"/>
  <c r="F22" i="22"/>
  <c r="F21" i="22"/>
  <c r="F20" i="22"/>
  <c r="F19" i="22"/>
  <c r="G20" i="22" s="1"/>
  <c r="F16" i="22"/>
  <c r="F15" i="22"/>
  <c r="G8" i="22"/>
  <c r="G16" i="22" l="1"/>
  <c r="G12" i="22"/>
  <c r="G44" i="22" s="1"/>
  <c r="G34" i="22"/>
  <c r="G23" i="22"/>
  <c r="B54" i="22"/>
  <c r="B52" i="22"/>
  <c r="I50" i="22"/>
  <c r="B50" i="22"/>
  <c r="H48" i="22"/>
  <c r="G48" i="22"/>
  <c r="H47" i="22"/>
  <c r="G47" i="22"/>
  <c r="H46" i="22"/>
  <c r="G46" i="22"/>
  <c r="H45" i="22"/>
  <c r="G45" i="22"/>
  <c r="S44" i="22"/>
  <c r="R44" i="22"/>
  <c r="N44" i="22"/>
  <c r="M44" i="22"/>
  <c r="H44" i="22"/>
  <c r="G33" i="21" l="1"/>
  <c r="G30" i="21"/>
  <c r="G18" i="21"/>
  <c r="G11" i="21"/>
  <c r="G32" i="21"/>
  <c r="G31" i="21"/>
  <c r="G22" i="21"/>
  <c r="G21" i="21"/>
  <c r="G20" i="21"/>
  <c r="G29" i="21"/>
  <c r="D28" i="21"/>
  <c r="G19" i="21"/>
  <c r="G16" i="21"/>
  <c r="G14" i="21"/>
  <c r="G10" i="21"/>
  <c r="B45" i="21"/>
  <c r="B43" i="21"/>
  <c r="I41" i="21"/>
  <c r="B41" i="21"/>
  <c r="H39" i="21"/>
  <c r="G39" i="21"/>
  <c r="H38" i="21"/>
  <c r="G38" i="21"/>
  <c r="H37" i="21"/>
  <c r="G37" i="21"/>
  <c r="H36" i="21"/>
  <c r="G36" i="21"/>
  <c r="S35" i="21"/>
  <c r="R35" i="21"/>
  <c r="N35" i="21"/>
  <c r="M35" i="21"/>
  <c r="H35" i="21"/>
  <c r="G35" i="21" l="1"/>
  <c r="G47" i="20"/>
  <c r="E47" i="20"/>
  <c r="G46" i="20"/>
  <c r="E46" i="20"/>
  <c r="G45" i="20"/>
  <c r="E45" i="20"/>
  <c r="G41" i="20"/>
  <c r="E41" i="20"/>
  <c r="G35" i="20"/>
  <c r="G34" i="20"/>
  <c r="E34" i="20"/>
  <c r="G31" i="20"/>
  <c r="E31" i="20"/>
  <c r="G30" i="20"/>
  <c r="E29" i="20"/>
  <c r="D30" i="20" s="1"/>
  <c r="E30" i="20" s="1"/>
  <c r="G25" i="20"/>
  <c r="E25" i="20"/>
  <c r="G19" i="20"/>
  <c r="G44" i="20"/>
  <c r="E44" i="20"/>
  <c r="G43" i="20"/>
  <c r="G40" i="20"/>
  <c r="G33" i="20"/>
  <c r="E32" i="20"/>
  <c r="D33" i="20" s="1"/>
  <c r="E33" i="20" s="1"/>
  <c r="G28" i="20"/>
  <c r="G27" i="20"/>
  <c r="E26" i="20"/>
  <c r="D27" i="20" s="1"/>
  <c r="E27" i="20" s="1"/>
  <c r="G24" i="20"/>
  <c r="G21" i="20"/>
  <c r="E20" i="20"/>
  <c r="D21" i="20" s="1"/>
  <c r="E21" i="20" s="1"/>
  <c r="G18" i="20"/>
  <c r="E17" i="20"/>
  <c r="D18" i="20" s="1"/>
  <c r="E18" i="20" s="1"/>
  <c r="G16" i="20"/>
  <c r="E16" i="20"/>
  <c r="G15" i="20"/>
  <c r="E14" i="20"/>
  <c r="D15" i="20" s="1"/>
  <c r="E15" i="20" s="1"/>
  <c r="G11" i="20"/>
  <c r="E11" i="20"/>
  <c r="G10" i="20"/>
  <c r="E10" i="20"/>
  <c r="G38" i="20"/>
  <c r="E36" i="20"/>
  <c r="D37" i="20" s="1"/>
  <c r="E37" i="20" s="1"/>
  <c r="D38" i="20" s="1"/>
  <c r="E38" i="20" s="1"/>
  <c r="G13" i="20"/>
  <c r="E12" i="20"/>
  <c r="D13" i="20" s="1"/>
  <c r="E13" i="20" s="1"/>
  <c r="G9" i="20"/>
  <c r="E9" i="20"/>
  <c r="G8" i="20"/>
  <c r="E8" i="20"/>
  <c r="B76" i="20"/>
  <c r="B74" i="20"/>
  <c r="I72" i="20"/>
  <c r="B72" i="20"/>
  <c r="H70" i="20"/>
  <c r="G70" i="20"/>
  <c r="H69" i="20"/>
  <c r="G69" i="20"/>
  <c r="H68" i="20"/>
  <c r="G68" i="20"/>
  <c r="H67" i="20"/>
  <c r="G67" i="20"/>
  <c r="S66" i="20"/>
  <c r="R66" i="20"/>
  <c r="N66" i="20"/>
  <c r="M66" i="20"/>
  <c r="H66" i="20"/>
  <c r="G66" i="19" l="1"/>
  <c r="E66" i="19"/>
  <c r="G60" i="19"/>
  <c r="E59" i="19"/>
  <c r="D60" i="19" s="1"/>
  <c r="E60" i="19" s="1"/>
  <c r="G58" i="19"/>
  <c r="E58" i="19"/>
  <c r="G53" i="19"/>
  <c r="E53" i="19"/>
  <c r="G49" i="19"/>
  <c r="E49" i="19"/>
  <c r="G48" i="19"/>
  <c r="E47" i="19"/>
  <c r="D48" i="19" s="1"/>
  <c r="E48" i="19" s="1"/>
  <c r="G46" i="19"/>
  <c r="G44" i="19"/>
  <c r="E44" i="19"/>
  <c r="D45" i="19" s="1"/>
  <c r="E45" i="19" s="1"/>
  <c r="D46" i="19" s="1"/>
  <c r="E46" i="19" s="1"/>
  <c r="G41" i="19"/>
  <c r="E40" i="19"/>
  <c r="D41" i="19" s="1"/>
  <c r="E41" i="19" s="1"/>
  <c r="G34" i="19"/>
  <c r="E34" i="19"/>
  <c r="G33" i="19"/>
  <c r="E33" i="19"/>
  <c r="G30" i="19"/>
  <c r="E29" i="19"/>
  <c r="D30" i="19" s="1"/>
  <c r="E30" i="19" s="1"/>
  <c r="G27" i="19"/>
  <c r="E27" i="19"/>
  <c r="G20" i="19"/>
  <c r="E20" i="19"/>
  <c r="G19" i="19"/>
  <c r="E19" i="19"/>
  <c r="G17" i="19"/>
  <c r="E17" i="19"/>
  <c r="E16" i="19"/>
  <c r="G15" i="19"/>
  <c r="E14" i="19"/>
  <c r="D15" i="19" s="1"/>
  <c r="E15" i="19" s="1"/>
  <c r="G65" i="19"/>
  <c r="D64" i="19"/>
  <c r="E64" i="19" s="1"/>
  <c r="D65" i="19" s="1"/>
  <c r="E65" i="19" s="1"/>
  <c r="G57" i="19"/>
  <c r="E56" i="19"/>
  <c r="D57" i="19" s="1"/>
  <c r="E57" i="19" s="1"/>
  <c r="G55" i="19"/>
  <c r="E54" i="19"/>
  <c r="D55" i="19" s="1"/>
  <c r="E55" i="19" s="1"/>
  <c r="G52" i="19"/>
  <c r="E51" i="19"/>
  <c r="D52" i="19" s="1"/>
  <c r="E52" i="19" s="1"/>
  <c r="G50" i="19"/>
  <c r="E50" i="19"/>
  <c r="G43" i="19"/>
  <c r="E42" i="19"/>
  <c r="D43" i="19" s="1"/>
  <c r="E43" i="19" s="1"/>
  <c r="G39" i="19"/>
  <c r="E38" i="19"/>
  <c r="D39" i="19" s="1"/>
  <c r="E39" i="19" s="1"/>
  <c r="G37" i="19"/>
  <c r="E37" i="19"/>
  <c r="G36" i="19"/>
  <c r="E35" i="19"/>
  <c r="D36" i="19" s="1"/>
  <c r="E36" i="19" s="1"/>
  <c r="G32" i="19"/>
  <c r="E31" i="19"/>
  <c r="D32" i="19" s="1"/>
  <c r="E32" i="19" s="1"/>
  <c r="G28" i="19"/>
  <c r="E28" i="19"/>
  <c r="G26" i="19"/>
  <c r="E26" i="19"/>
  <c r="G25" i="19"/>
  <c r="E23" i="19"/>
  <c r="D25" i="19" s="1"/>
  <c r="E25" i="19" s="1"/>
  <c r="G22" i="19"/>
  <c r="E21" i="19"/>
  <c r="D22" i="19" s="1"/>
  <c r="E22" i="19" s="1"/>
  <c r="G18" i="19"/>
  <c r="E18" i="19"/>
  <c r="G13" i="19"/>
  <c r="E12" i="19"/>
  <c r="D13" i="19" s="1"/>
  <c r="E13" i="19" s="1"/>
  <c r="G11" i="19"/>
  <c r="E11" i="19"/>
  <c r="G10" i="19"/>
  <c r="E8" i="19"/>
  <c r="D9" i="19" s="1"/>
  <c r="E9" i="19" s="1"/>
  <c r="D10" i="19" s="1"/>
  <c r="E10" i="19" s="1"/>
  <c r="B92" i="19"/>
  <c r="B90" i="19"/>
  <c r="I88" i="19"/>
  <c r="B88" i="19"/>
  <c r="H86" i="19"/>
  <c r="G86" i="19"/>
  <c r="H85" i="19"/>
  <c r="G85" i="19"/>
  <c r="H84" i="19"/>
  <c r="G84" i="19"/>
  <c r="H83" i="19"/>
  <c r="G83" i="19"/>
  <c r="S82" i="19"/>
  <c r="R82" i="19"/>
  <c r="N82" i="19"/>
  <c r="M82" i="19"/>
  <c r="H82" i="19"/>
  <c r="G82" i="19" l="1"/>
  <c r="G48" i="18" l="1"/>
  <c r="G46" i="18"/>
  <c r="G45" i="18"/>
  <c r="G44" i="18"/>
  <c r="G43" i="18"/>
  <c r="G41" i="18"/>
  <c r="G40" i="18"/>
  <c r="G36" i="18"/>
  <c r="G34" i="18"/>
  <c r="G32" i="18"/>
  <c r="G20" i="18"/>
  <c r="G23" i="18"/>
  <c r="G15" i="18"/>
  <c r="G42" i="18"/>
  <c r="G39" i="18"/>
  <c r="G38" i="18"/>
  <c r="G35" i="18"/>
  <c r="G31" i="18"/>
  <c r="G28" i="18"/>
  <c r="G25" i="18"/>
  <c r="G22" i="18"/>
  <c r="G21" i="18"/>
  <c r="G19" i="18"/>
  <c r="G14" i="18"/>
  <c r="G12" i="18"/>
  <c r="G9" i="18"/>
  <c r="B60" i="18"/>
  <c r="B58" i="18"/>
  <c r="I56" i="18"/>
  <c r="B56" i="18"/>
  <c r="H54" i="18"/>
  <c r="G54" i="18"/>
  <c r="H53" i="18"/>
  <c r="G53" i="18"/>
  <c r="H52" i="18"/>
  <c r="G52" i="18"/>
  <c r="H51" i="18"/>
  <c r="G51" i="18"/>
  <c r="S50" i="18"/>
  <c r="R50" i="18"/>
  <c r="N50" i="18"/>
  <c r="M50" i="18"/>
  <c r="H50" i="18"/>
  <c r="D9" i="17"/>
  <c r="D20" i="17"/>
  <c r="G50" i="18" l="1"/>
  <c r="D59" i="17"/>
  <c r="F59" i="17" s="1"/>
  <c r="G59" i="17" s="1"/>
  <c r="D30" i="17"/>
  <c r="F30" i="17" s="1"/>
  <c r="F29" i="17"/>
  <c r="D67" i="17"/>
  <c r="F67" i="17" s="1"/>
  <c r="G67" i="17" s="1"/>
  <c r="F66" i="17"/>
  <c r="F65" i="17"/>
  <c r="G65" i="17" s="1"/>
  <c r="D57" i="17"/>
  <c r="F57" i="17" s="1"/>
  <c r="F56" i="17"/>
  <c r="F53" i="17"/>
  <c r="G53" i="17" s="1"/>
  <c r="F52" i="17"/>
  <c r="G52" i="17" s="1"/>
  <c r="F50" i="17"/>
  <c r="G51" i="17" s="1"/>
  <c r="F49" i="17"/>
  <c r="G49" i="17" s="1"/>
  <c r="F48" i="17"/>
  <c r="G48" i="17" s="1"/>
  <c r="F44" i="17"/>
  <c r="G44" i="17" s="1"/>
  <c r="F41" i="17"/>
  <c r="G42" i="17" s="1"/>
  <c r="F28" i="17"/>
  <c r="G28" i="17" s="1"/>
  <c r="F26" i="17"/>
  <c r="G26" i="17" s="1"/>
  <c r="F23" i="17"/>
  <c r="G23" i="17" s="1"/>
  <c r="F18" i="17"/>
  <c r="G18" i="17" s="1"/>
  <c r="F17" i="17"/>
  <c r="G17" i="17" s="1"/>
  <c r="G11" i="17"/>
  <c r="D64" i="17"/>
  <c r="F64" i="17" s="1"/>
  <c r="D63" i="17"/>
  <c r="F63" i="17" s="1"/>
  <c r="D62" i="17"/>
  <c r="F62" i="17" s="1"/>
  <c r="D61" i="17"/>
  <c r="F61" i="17" s="1"/>
  <c r="F60" i="17"/>
  <c r="D55" i="17"/>
  <c r="F55" i="17" s="1"/>
  <c r="F54" i="17"/>
  <c r="F47" i="17"/>
  <c r="F46" i="17"/>
  <c r="F45" i="17"/>
  <c r="F43" i="17"/>
  <c r="G43" i="17" s="1"/>
  <c r="D40" i="17"/>
  <c r="F40" i="17" s="1"/>
  <c r="F39" i="17"/>
  <c r="F38" i="17"/>
  <c r="G38" i="17" s="1"/>
  <c r="F37" i="17"/>
  <c r="G37" i="17" s="1"/>
  <c r="D36" i="17"/>
  <c r="F36" i="17" s="1"/>
  <c r="D35" i="17"/>
  <c r="F35" i="17" s="1"/>
  <c r="F34" i="17"/>
  <c r="F33" i="17"/>
  <c r="D32" i="17"/>
  <c r="F32" i="17" s="1"/>
  <c r="F31" i="17"/>
  <c r="F27" i="17"/>
  <c r="G27" i="17" s="1"/>
  <c r="D25" i="17"/>
  <c r="F25" i="17" s="1"/>
  <c r="F24" i="17"/>
  <c r="D22" i="17"/>
  <c r="F22" i="17" s="1"/>
  <c r="D21" i="17"/>
  <c r="F21" i="17" s="1"/>
  <c r="F20" i="17"/>
  <c r="F19" i="17"/>
  <c r="D16" i="17"/>
  <c r="F16" i="17" s="1"/>
  <c r="F15" i="17"/>
  <c r="D14" i="17"/>
  <c r="F14" i="17" s="1"/>
  <c r="D13" i="17"/>
  <c r="F13" i="17" s="1"/>
  <c r="G9" i="17"/>
  <c r="B79" i="17"/>
  <c r="B77" i="17"/>
  <c r="I75" i="17"/>
  <c r="B75" i="17"/>
  <c r="H73" i="17"/>
  <c r="H72" i="17"/>
  <c r="H71" i="17"/>
  <c r="G71" i="17"/>
  <c r="H70" i="17"/>
  <c r="S69" i="17"/>
  <c r="R69" i="17"/>
  <c r="N69" i="17"/>
  <c r="M69" i="17"/>
  <c r="H69" i="17"/>
  <c r="G40" i="17" l="1"/>
  <c r="G22" i="17"/>
  <c r="G16" i="17"/>
  <c r="G55" i="17"/>
  <c r="G25" i="17"/>
  <c r="G36" i="17"/>
  <c r="G47" i="17"/>
  <c r="G30" i="17"/>
  <c r="G57" i="17"/>
  <c r="G73" i="17"/>
  <c r="G33" i="17"/>
  <c r="G70" i="17"/>
  <c r="G14" i="17"/>
  <c r="G72" i="17"/>
  <c r="G64" i="17"/>
  <c r="G19" i="16"/>
  <c r="G40" i="16"/>
  <c r="G37" i="16"/>
  <c r="G35" i="16"/>
  <c r="G34" i="16"/>
  <c r="G33" i="16"/>
  <c r="G30" i="16"/>
  <c r="G25" i="16"/>
  <c r="G21" i="16"/>
  <c r="G20" i="16"/>
  <c r="G13" i="16"/>
  <c r="G12" i="16"/>
  <c r="G11" i="16"/>
  <c r="G41" i="16"/>
  <c r="G36" i="16"/>
  <c r="G32" i="16"/>
  <c r="G29" i="16"/>
  <c r="G28" i="16"/>
  <c r="G26" i="16"/>
  <c r="G24" i="16"/>
  <c r="G18" i="16"/>
  <c r="G16" i="16"/>
  <c r="G15" i="16"/>
  <c r="G9" i="16"/>
  <c r="N8" i="16"/>
  <c r="G8" i="16"/>
  <c r="B53" i="16"/>
  <c r="B51" i="16"/>
  <c r="I49" i="16"/>
  <c r="B49" i="16"/>
  <c r="H47" i="16"/>
  <c r="G47" i="16"/>
  <c r="H46" i="16"/>
  <c r="G46" i="16"/>
  <c r="H45" i="16"/>
  <c r="G45" i="16"/>
  <c r="H44" i="16"/>
  <c r="G44" i="16"/>
  <c r="S43" i="16"/>
  <c r="R43" i="16"/>
  <c r="N43" i="16"/>
  <c r="M43" i="16"/>
  <c r="H43" i="16"/>
  <c r="G41" i="15"/>
  <c r="G69" i="17" l="1"/>
  <c r="G43" i="16"/>
  <c r="G73" i="15"/>
  <c r="G49" i="15"/>
  <c r="G48" i="15"/>
  <c r="G47" i="15"/>
  <c r="G46" i="15"/>
  <c r="G38" i="15"/>
  <c r="G16" i="15"/>
  <c r="G12" i="15"/>
  <c r="F45" i="15"/>
  <c r="G45" i="15" s="1"/>
  <c r="G43" i="15"/>
  <c r="G39" i="15"/>
  <c r="G36" i="15"/>
  <c r="G70" i="15"/>
  <c r="G67" i="15"/>
  <c r="G63" i="15"/>
  <c r="G58" i="15"/>
  <c r="G54" i="15"/>
  <c r="G53" i="15"/>
  <c r="G44" i="15"/>
  <c r="G42" i="15"/>
  <c r="G34" i="15"/>
  <c r="G30" i="15"/>
  <c r="G27" i="15"/>
  <c r="G25" i="15"/>
  <c r="G23" i="15"/>
  <c r="G21" i="15"/>
  <c r="G20" i="15"/>
  <c r="G14" i="15"/>
  <c r="G10" i="15"/>
  <c r="B85" i="15"/>
  <c r="B83" i="15"/>
  <c r="I81" i="15"/>
  <c r="B81" i="15"/>
  <c r="H79" i="15"/>
  <c r="G79" i="15"/>
  <c r="H78" i="15"/>
  <c r="G78" i="15"/>
  <c r="H77" i="15"/>
  <c r="G77" i="15"/>
  <c r="H76" i="15"/>
  <c r="S75" i="15"/>
  <c r="R75" i="15"/>
  <c r="N75" i="15"/>
  <c r="M75" i="15"/>
  <c r="H75" i="15"/>
  <c r="G54" i="14"/>
  <c r="G75" i="15" l="1"/>
  <c r="G76" i="15"/>
  <c r="G60" i="14"/>
  <c r="E60" i="14"/>
  <c r="G59" i="14"/>
  <c r="E59" i="14"/>
  <c r="G58" i="14"/>
  <c r="E58" i="14"/>
  <c r="G51" i="14"/>
  <c r="E51" i="14"/>
  <c r="G50" i="14"/>
  <c r="E50" i="14"/>
  <c r="G43" i="14"/>
  <c r="E43" i="14"/>
  <c r="G20" i="14"/>
  <c r="E20" i="14"/>
  <c r="G19" i="14"/>
  <c r="E19" i="14"/>
  <c r="G55" i="14"/>
  <c r="E55" i="14"/>
  <c r="G53" i="14"/>
  <c r="G49" i="14"/>
  <c r="E49" i="14"/>
  <c r="G48" i="14"/>
  <c r="E48" i="14"/>
  <c r="G42" i="14"/>
  <c r="E42" i="14"/>
  <c r="G41" i="14"/>
  <c r="E40" i="14"/>
  <c r="D41" i="14" s="1"/>
  <c r="E41" i="14" s="1"/>
  <c r="G38" i="14"/>
  <c r="E38" i="14"/>
  <c r="G37" i="14"/>
  <c r="E37" i="14"/>
  <c r="G36" i="14"/>
  <c r="E35" i="14"/>
  <c r="G30" i="14"/>
  <c r="E30" i="14"/>
  <c r="G29" i="14"/>
  <c r="E29" i="14"/>
  <c r="G28" i="14"/>
  <c r="E28" i="14"/>
  <c r="G27" i="14"/>
  <c r="E27" i="14"/>
  <c r="G26" i="14"/>
  <c r="E26" i="14"/>
  <c r="G18" i="14"/>
  <c r="E18" i="14"/>
  <c r="G17" i="14"/>
  <c r="E17" i="14"/>
  <c r="G16" i="14"/>
  <c r="E16" i="14"/>
  <c r="G15" i="14"/>
  <c r="E15" i="14"/>
  <c r="G14" i="14"/>
  <c r="E13" i="14"/>
  <c r="D14" i="14" s="1"/>
  <c r="E14" i="14" s="1"/>
  <c r="G12" i="14"/>
  <c r="E12" i="14"/>
  <c r="G57" i="14"/>
  <c r="E56" i="14"/>
  <c r="D57" i="14" s="1"/>
  <c r="E57" i="14" s="1"/>
  <c r="G47" i="14"/>
  <c r="E46" i="14"/>
  <c r="D47" i="14" s="1"/>
  <c r="E47" i="14" s="1"/>
  <c r="G45" i="14"/>
  <c r="G39" i="14"/>
  <c r="E39" i="14"/>
  <c r="G34" i="14"/>
  <c r="E32" i="14"/>
  <c r="D33" i="14" s="1"/>
  <c r="E33" i="14" s="1"/>
  <c r="D34" i="14" s="1"/>
  <c r="E34" i="14" s="1"/>
  <c r="G31" i="14"/>
  <c r="E31" i="14"/>
  <c r="G23" i="14"/>
  <c r="E21" i="14"/>
  <c r="D22" i="14" s="1"/>
  <c r="E22" i="14" s="1"/>
  <c r="D23" i="14" s="1"/>
  <c r="E23" i="14" s="1"/>
  <c r="G11" i="14"/>
  <c r="B97" i="14"/>
  <c r="B95" i="14"/>
  <c r="I93" i="14"/>
  <c r="B93" i="14"/>
  <c r="H91" i="14"/>
  <c r="G91" i="14"/>
  <c r="H90" i="14"/>
  <c r="G90" i="14"/>
  <c r="H89" i="14"/>
  <c r="G89" i="14"/>
  <c r="H88" i="14"/>
  <c r="G88" i="14"/>
  <c r="S87" i="14"/>
  <c r="R87" i="14"/>
  <c r="N87" i="14"/>
  <c r="M87" i="14"/>
  <c r="H87" i="14"/>
  <c r="G87" i="14" l="1"/>
  <c r="G34" i="13"/>
  <c r="G30" i="13"/>
  <c r="G29" i="13"/>
  <c r="G19" i="13"/>
  <c r="G12" i="13"/>
  <c r="G11" i="13"/>
  <c r="G10" i="13"/>
  <c r="G9" i="13"/>
  <c r="G31" i="13"/>
  <c r="G27" i="13"/>
  <c r="G23" i="13"/>
  <c r="G21" i="13"/>
  <c r="G18" i="13"/>
  <c r="G17" i="13"/>
  <c r="G14" i="13"/>
  <c r="G13" i="13"/>
  <c r="F8" i="13"/>
  <c r="G8" i="13" s="1"/>
  <c r="B81" i="13" l="1"/>
  <c r="B79" i="13"/>
  <c r="I77" i="13"/>
  <c r="B77" i="13"/>
  <c r="H75" i="13"/>
  <c r="L22" i="9" s="1"/>
  <c r="G75" i="13"/>
  <c r="F22" i="9" s="1"/>
  <c r="H74" i="13"/>
  <c r="K22" i="9" s="1"/>
  <c r="G74" i="13"/>
  <c r="E22" i="9" s="1"/>
  <c r="H73" i="13"/>
  <c r="J22" i="9" s="1"/>
  <c r="G73" i="13"/>
  <c r="D22" i="9" s="1"/>
  <c r="H72" i="13"/>
  <c r="I22" i="9" s="1"/>
  <c r="G72" i="13"/>
  <c r="C22" i="9" s="1"/>
  <c r="S71" i="13"/>
  <c r="Q22" i="9" s="1"/>
  <c r="Q28" i="9" s="1"/>
  <c r="R71" i="13"/>
  <c r="P22" i="9" s="1"/>
  <c r="N71" i="13"/>
  <c r="M71" i="13"/>
  <c r="N22" i="9" s="1"/>
  <c r="H71" i="13"/>
  <c r="H22" i="9" s="1"/>
  <c r="H28" i="9" s="1"/>
  <c r="G71" i="13"/>
  <c r="B22" i="9" s="1"/>
  <c r="B28" i="9" s="1"/>
  <c r="G22" i="9" l="1"/>
  <c r="M22" i="9"/>
  <c r="G69" i="11"/>
  <c r="G68" i="11"/>
  <c r="G66" i="11"/>
  <c r="G60" i="11"/>
  <c r="G43" i="11"/>
  <c r="G24" i="11"/>
  <c r="G10" i="11"/>
  <c r="G8" i="11"/>
  <c r="G67" i="11"/>
  <c r="G64" i="11"/>
  <c r="G61" i="11"/>
  <c r="G58" i="11"/>
  <c r="G54" i="11"/>
  <c r="G53" i="11"/>
  <c r="G51" i="11"/>
  <c r="G50" i="11"/>
  <c r="G48" i="11"/>
  <c r="G46" i="11"/>
  <c r="G42" i="11"/>
  <c r="G41" i="11"/>
  <c r="G40" i="11"/>
  <c r="G38" i="11"/>
  <c r="G37" i="11"/>
  <c r="G36" i="11"/>
  <c r="G35" i="11"/>
  <c r="G34" i="11"/>
  <c r="G32" i="11"/>
  <c r="G29" i="11"/>
  <c r="G26" i="11"/>
  <c r="G25" i="11"/>
  <c r="G22" i="11"/>
  <c r="G20" i="11"/>
  <c r="G17" i="11"/>
  <c r="G15" i="11"/>
  <c r="G12" i="11"/>
  <c r="G49" i="11"/>
  <c r="G44" i="11"/>
  <c r="B104" i="11"/>
  <c r="B102" i="11"/>
  <c r="I100" i="11"/>
  <c r="B100" i="11"/>
  <c r="H98" i="11"/>
  <c r="G98" i="11"/>
  <c r="H97" i="11"/>
  <c r="G97" i="11"/>
  <c r="H96" i="11"/>
  <c r="G96" i="11"/>
  <c r="H95" i="11"/>
  <c r="G95" i="11"/>
  <c r="S94" i="11"/>
  <c r="R94" i="11"/>
  <c r="N94" i="11"/>
  <c r="M94" i="11"/>
  <c r="H94" i="11"/>
  <c r="G94" i="11" l="1"/>
  <c r="I86" i="10"/>
  <c r="B90" i="10"/>
  <c r="B88" i="10"/>
  <c r="B86" i="10"/>
  <c r="G72" i="10" l="1"/>
  <c r="G25" i="10"/>
  <c r="G12" i="10"/>
  <c r="H84" i="10"/>
  <c r="G84" i="10"/>
  <c r="H83" i="10"/>
  <c r="G83" i="10"/>
  <c r="H82" i="10"/>
  <c r="G82" i="10"/>
  <c r="H81" i="10"/>
  <c r="G81" i="10"/>
  <c r="S80" i="10"/>
  <c r="R80" i="10"/>
  <c r="N80" i="10"/>
  <c r="M80" i="10"/>
  <c r="H80" i="10"/>
  <c r="G47" i="8"/>
  <c r="G46" i="8"/>
  <c r="G42" i="8"/>
  <c r="G37" i="8"/>
  <c r="G29" i="8"/>
  <c r="G22" i="8"/>
  <c r="G11" i="8"/>
  <c r="G44" i="8"/>
  <c r="G41" i="8"/>
  <c r="G38" i="8"/>
  <c r="G36" i="8"/>
  <c r="G35" i="8"/>
  <c r="G34" i="8"/>
  <c r="G31" i="8"/>
  <c r="G28" i="8"/>
  <c r="G26" i="8"/>
  <c r="G21" i="8"/>
  <c r="G20" i="8"/>
  <c r="G18" i="8"/>
  <c r="G16" i="8"/>
  <c r="G15" i="8"/>
  <c r="G13" i="8"/>
  <c r="G10" i="8"/>
  <c r="G49" i="8"/>
  <c r="G25" i="8"/>
  <c r="O28" i="9"/>
  <c r="O29" i="9" s="1"/>
  <c r="G5" i="9"/>
  <c r="G59" i="8" l="1"/>
  <c r="K28" i="9"/>
  <c r="L28" i="9"/>
  <c r="I28" i="9"/>
  <c r="G80" i="10"/>
  <c r="J28" i="9"/>
  <c r="M28" i="9" l="1"/>
  <c r="F28" i="9" l="1"/>
  <c r="D28" i="9" l="1"/>
  <c r="E28" i="9"/>
  <c r="N28" i="9" l="1"/>
  <c r="P28" i="9"/>
  <c r="G28" i="9" l="1"/>
  <c r="C28" i="9"/>
  <c r="H63" i="8" l="1"/>
  <c r="G63" i="8"/>
  <c r="H62" i="8"/>
  <c r="G62" i="8"/>
  <c r="H61" i="8"/>
  <c r="G61" i="8"/>
  <c r="H60" i="8"/>
  <c r="G60" i="8"/>
  <c r="S59" i="8"/>
  <c r="R59" i="8"/>
  <c r="N59" i="8"/>
  <c r="M59" i="8"/>
  <c r="H59" i="8"/>
</calcChain>
</file>

<file path=xl/sharedStrings.xml><?xml version="1.0" encoding="utf-8"?>
<sst xmlns="http://schemas.openxmlformats.org/spreadsheetml/2006/main" count="5032" uniqueCount="2222">
  <si>
    <t>no</t>
  </si>
  <si>
    <t>līdz</t>
  </si>
  <si>
    <t>km</t>
  </si>
  <si>
    <t>Adrese</t>
  </si>
  <si>
    <t>Kadastra objekta identifikators</t>
  </si>
  <si>
    <t>Ceļu raksturojošie parametri</t>
  </si>
  <si>
    <t>ceļš</t>
  </si>
  <si>
    <t>tilts vai satiksmes pārvads</t>
  </si>
  <si>
    <t>adrese (km)</t>
  </si>
  <si>
    <t>seguma
veids</t>
  </si>
  <si>
    <t>nosaukums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</si>
  <si>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</si>
  <si>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</si>
  <si>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</si>
  <si>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</si>
  <si>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ģeodēziskās
koordinātas</t>
  </si>
  <si>
    <t>grants</t>
  </si>
  <si>
    <t>cits segums</t>
  </si>
  <si>
    <t>melnais</t>
  </si>
  <si>
    <t>Kopā tilti</t>
  </si>
  <si>
    <t>Kopā</t>
  </si>
  <si>
    <t>t.sk. ar melno segumu</t>
  </si>
  <si>
    <t>t.sk. ar bruģa segumu</t>
  </si>
  <si>
    <t>t.sk. ar grants (šķembu) segumu</t>
  </si>
  <si>
    <t>SIA "Ceļu inženieri" ceļu būvtehiķis Uldis Bite</t>
  </si>
  <si>
    <t>t.sk. ar citu segumu (bez seguma)</t>
  </si>
  <si>
    <t>garums (km)</t>
  </si>
  <si>
    <t>kopā</t>
  </si>
  <si>
    <t>posma</t>
  </si>
  <si>
    <t>Ceļa identifikators</t>
  </si>
  <si>
    <t>Ceļa funkcionālais numurs
un nosaukums</t>
  </si>
  <si>
    <r>
      <t>dīvlīmeņu
nobrauktuves
brauktuves
garums (m</t>
    </r>
    <r>
      <rPr>
        <sz val="8"/>
        <rFont val="Arial"/>
        <family val="2"/>
        <charset val="186"/>
      </rPr>
      <t>)</t>
    </r>
  </si>
  <si>
    <t>garums (m)</t>
  </si>
  <si>
    <t>gājēju un velosipēdu ceļš</t>
  </si>
  <si>
    <r>
      <t>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</si>
  <si>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būves kadastra apzīmējums</t>
  </si>
  <si>
    <t>Pilsēta vai ciems, kurā ceļš atrodas</t>
  </si>
  <si>
    <t>Ministru kabineta 2017.gada 27.jūnija noteikumiem Nr.361</t>
  </si>
  <si>
    <t>bruģis</t>
  </si>
  <si>
    <t xml:space="preserve">1.pielikums </t>
  </si>
  <si>
    <t>DOKUMENTS IR ELEKTRONISKI PARAKSTĪTS AR DROŠU ELEKTRONISKO PARAKSTU UN  SATUR LAIKA ZĪMOGU</t>
  </si>
  <si>
    <t>Datums:</t>
  </si>
  <si>
    <t>Parksts:</t>
  </si>
  <si>
    <t xml:space="preserve">Reģistrēja:  </t>
  </si>
  <si>
    <t xml:space="preserve">Apstiprināja:  </t>
  </si>
  <si>
    <t xml:space="preserve">Sagatavoja:  </t>
  </si>
  <si>
    <t>Pielikumā: Reģistrējamo pašvaldības autoceļu un ielu izvietojuma shēma un vektordati SHP formātā</t>
  </si>
  <si>
    <t>Administratīvā vienība</t>
  </si>
  <si>
    <t>Tilti</t>
  </si>
  <si>
    <t>asfalta segums</t>
  </si>
  <si>
    <t>bruģa segums</t>
  </si>
  <si>
    <t>grants segums</t>
  </si>
  <si>
    <t>asfelta segums</t>
  </si>
  <si>
    <t>DOBELES pilsēta</t>
  </si>
  <si>
    <t>Annenieku pagasts</t>
  </si>
  <si>
    <t>Auru pagasts</t>
  </si>
  <si>
    <t>Bērzes pagasts</t>
  </si>
  <si>
    <t>Bikstu pagasts</t>
  </si>
  <si>
    <t>Dobeles pagasts</t>
  </si>
  <si>
    <t>Jaunbērzes pagasts</t>
  </si>
  <si>
    <t>Krimūnu pagasts</t>
  </si>
  <si>
    <t>Naudītes pagasts</t>
  </si>
  <si>
    <t>Penkules pagasts</t>
  </si>
  <si>
    <t>Zebrenes pagasts</t>
  </si>
  <si>
    <t>Augstkalnes pagasts</t>
  </si>
  <si>
    <t>Bukaišu pagasts</t>
  </si>
  <si>
    <t>Tērvetes pagasts</t>
  </si>
  <si>
    <t>AUCES pilsēta</t>
  </si>
  <si>
    <t>Bēnes pagasts</t>
  </si>
  <si>
    <t>Īles pagasts</t>
  </si>
  <si>
    <t>Lielauces pagasts</t>
  </si>
  <si>
    <t>Ukru pagasts</t>
  </si>
  <si>
    <t>Vecauces pagasts</t>
  </si>
  <si>
    <t>Vītiņu pagasts</t>
  </si>
  <si>
    <t>no tiem dz/bet.:</t>
  </si>
  <si>
    <t>Sagatavoja: SIA "Ceļu inženieri" ceļu būvtehniķis Uldis Bite</t>
  </si>
  <si>
    <t>Dobeles novada domes priekšsēdētājs Ivars Gorskis</t>
  </si>
  <si>
    <t>Dobeles novada pašvaldības autoceļu un ielu saraksts ANNENIEKU pagastā</t>
  </si>
  <si>
    <t>Kopā Annenieku pagasta autoceļi un ielas</t>
  </si>
  <si>
    <t>AN4213</t>
  </si>
  <si>
    <t>Ļuku  ceļš</t>
  </si>
  <si>
    <t>AN4230</t>
  </si>
  <si>
    <t>Bultu ceļš</t>
  </si>
  <si>
    <t>AN4201</t>
  </si>
  <si>
    <t xml:space="preserve">Jaunpavāri - Brieži </t>
  </si>
  <si>
    <t>AN4203</t>
  </si>
  <si>
    <t xml:space="preserve">Rogu ceļš </t>
  </si>
  <si>
    <t>AN4205</t>
  </si>
  <si>
    <t>Kalnaģigaru ceļš</t>
  </si>
  <si>
    <t>AN4206</t>
  </si>
  <si>
    <t>Kaudzīšu ceļš (Pagasta ceļš)</t>
  </si>
  <si>
    <t>AN4207</t>
  </si>
  <si>
    <t>Brūnu ceļš</t>
  </si>
  <si>
    <t>AN4208</t>
  </si>
  <si>
    <t>Baznīcas ceļš</t>
  </si>
  <si>
    <t>AN4209</t>
  </si>
  <si>
    <t>Skolas  ceļš</t>
  </si>
  <si>
    <t>AN4214</t>
  </si>
  <si>
    <t>Ausātu ceļš</t>
  </si>
  <si>
    <t>AN4215</t>
  </si>
  <si>
    <t xml:space="preserve">Ļuku  kopmītnes - Birzmaļi </t>
  </si>
  <si>
    <t>AN4217</t>
  </si>
  <si>
    <t>Ļuku ciemata ceļš</t>
  </si>
  <si>
    <t>AN4218</t>
  </si>
  <si>
    <t>Kambaru ceļš</t>
  </si>
  <si>
    <t>AN4219</t>
  </si>
  <si>
    <t xml:space="preserve">Mazkalēji - Pīlādži </t>
  </si>
  <si>
    <t>AN4222</t>
  </si>
  <si>
    <t>Oškalnu ceļš</t>
  </si>
  <si>
    <t>AN4224</t>
  </si>
  <si>
    <t>Zebras -  Lapsas</t>
  </si>
  <si>
    <t>AN4225</t>
  </si>
  <si>
    <t>Gaujas - Mazkrāģi</t>
  </si>
  <si>
    <t>AN4227</t>
  </si>
  <si>
    <t xml:space="preserve">Mazkrāģu ceļš </t>
  </si>
  <si>
    <t>AN4202</t>
  </si>
  <si>
    <t>Kaķenieki - Komplekss1</t>
  </si>
  <si>
    <t>AN4210</t>
  </si>
  <si>
    <t>Kapu ceļš</t>
  </si>
  <si>
    <t>AN4216</t>
  </si>
  <si>
    <t>Ļuku fermas ceļš</t>
  </si>
  <si>
    <t>AN4223</t>
  </si>
  <si>
    <t>Lapsas - Kalnēji</t>
  </si>
  <si>
    <t>AN4226</t>
  </si>
  <si>
    <t>Saurietu ceļš</t>
  </si>
  <si>
    <t>AN4228</t>
  </si>
  <si>
    <t>Ziedoņu  ceļš</t>
  </si>
  <si>
    <t>AN4229</t>
  </si>
  <si>
    <t>Klāvindriķu ceļš</t>
  </si>
  <si>
    <t>AG01</t>
  </si>
  <si>
    <t xml:space="preserve">Šalkas - Lapsas - Klinti - Stūri </t>
  </si>
  <si>
    <t>AG14</t>
  </si>
  <si>
    <t>Dobeles šoseja - Dauzas - Dzeguzēni</t>
  </si>
  <si>
    <t>AG02</t>
  </si>
  <si>
    <t xml:space="preserve">Līvānu iela </t>
  </si>
  <si>
    <t>AG06</t>
  </si>
  <si>
    <t xml:space="preserve">Puriņi - Pagasta padome </t>
  </si>
  <si>
    <t>AG07</t>
  </si>
  <si>
    <t>Lakstīgalas - Rauši</t>
  </si>
  <si>
    <t>AG08</t>
  </si>
  <si>
    <t>Smilgas - Puķulejas</t>
  </si>
  <si>
    <t>AG09</t>
  </si>
  <si>
    <t>Svētes ceļš - Cielaviņas</t>
  </si>
  <si>
    <t>AG10</t>
  </si>
  <si>
    <t>Vārpas - Beķeri</t>
  </si>
  <si>
    <t>AG11</t>
  </si>
  <si>
    <t>Baloži - Bērziņi - Zvaigznes - Svētes šoseja</t>
  </si>
  <si>
    <t>AG12</t>
  </si>
  <si>
    <t>Svētes ceļš - Mazspiņņi - Jaunzemji - Tīsiņi</t>
  </si>
  <si>
    <t>AG19</t>
  </si>
  <si>
    <t>Klāvi - Kaijēni - Sinepes - Svētes šoseja</t>
  </si>
  <si>
    <t>AG20</t>
  </si>
  <si>
    <t>Dzeguzēni - Ķirši - Kaijēni</t>
  </si>
  <si>
    <t>AG21</t>
  </si>
  <si>
    <t>Augstkalne - Ķepenes - Klāvi - Vilces pagasts</t>
  </si>
  <si>
    <t>AG26</t>
  </si>
  <si>
    <t>Svētes ceļš - Piduļi</t>
  </si>
  <si>
    <t>AG28</t>
  </si>
  <si>
    <t>Svētes ceļš - Rubenīšu ferma</t>
  </si>
  <si>
    <t>AG29</t>
  </si>
  <si>
    <t xml:space="preserve">Stūri - Internāts - A/S „Arta-F” </t>
  </si>
  <si>
    <t>AG30</t>
  </si>
  <si>
    <t>Ceriņu tilts - Rubeņi - Kukaiņi</t>
  </si>
  <si>
    <t>AG38</t>
  </si>
  <si>
    <t>Jelgavas šoseja - Cepļi - Pluģi</t>
  </si>
  <si>
    <t>Ainavu tilts</t>
  </si>
  <si>
    <t>459638, 251052</t>
  </si>
  <si>
    <t>Kauliņu tilts</t>
  </si>
  <si>
    <t>460057, 251167</t>
  </si>
  <si>
    <t>Ceriņu tilts</t>
  </si>
  <si>
    <t>459113, 250992</t>
  </si>
  <si>
    <t>Metāls, koks</t>
  </si>
  <si>
    <t>Dzelzsbet.</t>
  </si>
  <si>
    <t>AG03</t>
  </si>
  <si>
    <t xml:space="preserve">Jelgavas šoseja - Klinti </t>
  </si>
  <si>
    <t>AG04</t>
  </si>
  <si>
    <t xml:space="preserve">Jelgavas šoseja - Anseļi </t>
  </si>
  <si>
    <t>AG13</t>
  </si>
  <si>
    <t>Mazspiņņi - Lielspiņņi</t>
  </si>
  <si>
    <t>AG15</t>
  </si>
  <si>
    <t>Bauskas šoseja - Likteņi - Zaļenieku pagasts</t>
  </si>
  <si>
    <t>AG16</t>
  </si>
  <si>
    <t>Dauzas - Grunduļi</t>
  </si>
  <si>
    <t>AG17</t>
  </si>
  <si>
    <t>Svētes ceļš- Mazberķene</t>
  </si>
  <si>
    <t>AG18</t>
  </si>
  <si>
    <t>Svētes ceļš - Putni</t>
  </si>
  <si>
    <t>AG22</t>
  </si>
  <si>
    <t>Suteņu ceļš</t>
  </si>
  <si>
    <t>AG23</t>
  </si>
  <si>
    <t>Lielmaikaišu ceļš</t>
  </si>
  <si>
    <t>AG24</t>
  </si>
  <si>
    <t>Ķepenes - Višķi - Graši</t>
  </si>
  <si>
    <t>AG25</t>
  </si>
  <si>
    <t>Lielmaikaiši - Ausekļi</t>
  </si>
  <si>
    <t>AG27</t>
  </si>
  <si>
    <t xml:space="preserve">Ainavas - Liepas </t>
  </si>
  <si>
    <t>AG31</t>
  </si>
  <si>
    <t>Svētes ceļš - Jelgavas šoseja</t>
  </si>
  <si>
    <t>AG32</t>
  </si>
  <si>
    <t>Jelgavas šoseja - Ziedoņi</t>
  </si>
  <si>
    <t>AG33</t>
  </si>
  <si>
    <t xml:space="preserve">Lidlauks - Ķimikāliju noliktava </t>
  </si>
  <si>
    <t>AG34</t>
  </si>
  <si>
    <t>Jelgavas šoseja - kalte - Cīruļi</t>
  </si>
  <si>
    <t>AG35</t>
  </si>
  <si>
    <t xml:space="preserve">Bēnes ceļš - Zilgmes - Jelgavas šoseja </t>
  </si>
  <si>
    <t>AG36</t>
  </si>
  <si>
    <t xml:space="preserve">Nameji - Mediņi </t>
  </si>
  <si>
    <t>AG37</t>
  </si>
  <si>
    <t>Bēnes ceļš - Gaiļu kapi</t>
  </si>
  <si>
    <t>AG39</t>
  </si>
  <si>
    <t>Jelgavas šoseja - Miglēni - Ratiņi</t>
  </si>
  <si>
    <t>AG40</t>
  </si>
  <si>
    <t>Jelgavas šoseja - Priedulāji - lopu kapsēta</t>
  </si>
  <si>
    <t>AG41</t>
  </si>
  <si>
    <t>Bukaišu ceļš - Meženieki - Kalniņi</t>
  </si>
  <si>
    <t>VSIA "Latvijas Valsts ceļi" Zemgales reģisonālā nodaļa</t>
  </si>
  <si>
    <t>Dobeles novada pašvaldības autoceļu un ielu saraksts AUGSTKALNES pagastā</t>
  </si>
  <si>
    <t>Kopā Augstkalnes pagasta autoceļi un ielas</t>
  </si>
  <si>
    <t>Dobeles novada pašvaldības autoceļu un ielu saraksts AURU pagastā</t>
  </si>
  <si>
    <t>Kopā Auru pagasta autoceļi un ielas</t>
  </si>
  <si>
    <t>AU4628</t>
  </si>
  <si>
    <t>Auri - Apgulde - Naudīte</t>
  </si>
  <si>
    <t>AU4634</t>
  </si>
  <si>
    <t>Alejas - Siļķes - Mazvildavas</t>
  </si>
  <si>
    <t>AU4603</t>
  </si>
  <si>
    <t>Lielbērze - Oliņas - Celmi</t>
  </si>
  <si>
    <t>AU4604</t>
  </si>
  <si>
    <t>Velna krogs - Silenieki - Zvaigznes</t>
  </si>
  <si>
    <t>AU4605</t>
  </si>
  <si>
    <t>Oliņas - Zvaigznes</t>
  </si>
  <si>
    <t>AU4608</t>
  </si>
  <si>
    <t>Mētras - Rentes - Klabji - Liepziedi</t>
  </si>
  <si>
    <t>AU4609</t>
  </si>
  <si>
    <t>Pašvaldības ceļš uz Rožlaukiem</t>
  </si>
  <si>
    <t>AU4612</t>
  </si>
  <si>
    <t>Pašvaldības ceļš uz Dārzniekiem</t>
  </si>
  <si>
    <t>AU4613</t>
  </si>
  <si>
    <t>Starp Liepkalniem un Dimantiem</t>
  </si>
  <si>
    <t>AU4615</t>
  </si>
  <si>
    <t>Virši - Rūpnieki</t>
  </si>
  <si>
    <t>AU4616</t>
  </si>
  <si>
    <t>Baloži - Baldēļi</t>
  </si>
  <si>
    <t>AU4617</t>
  </si>
  <si>
    <t>Austrumi - Bāliņi</t>
  </si>
  <si>
    <t>AU4618</t>
  </si>
  <si>
    <t>Bērzkrastu ceļš</t>
  </si>
  <si>
    <t>AU4619</t>
  </si>
  <si>
    <t>Autoceļš P103 - Balvas - Spriksteles</t>
  </si>
  <si>
    <t>AU4620</t>
  </si>
  <si>
    <t>Smilgas - Ķivuļi</t>
  </si>
  <si>
    <t>AU4621</t>
  </si>
  <si>
    <t>Smilgas -Selgas - Apguldes dzirnavas</t>
  </si>
  <si>
    <t>AU4622</t>
  </si>
  <si>
    <t>Vīganti - Auziņas - Pēkaiņi</t>
  </si>
  <si>
    <t>AU4623</t>
  </si>
  <si>
    <t>Zemgalieši - Tīlaiši - Siļķes</t>
  </si>
  <si>
    <t>AU4624</t>
  </si>
  <si>
    <t>Ziņģi - Ziemeļi - Āpšēni</t>
  </si>
  <si>
    <t>AU4631</t>
  </si>
  <si>
    <t>Priežkalni - Bites - Garbiļi</t>
  </si>
  <si>
    <t>AU4632</t>
  </si>
  <si>
    <t>Pašvaldības ceļš gar Dorēm</t>
  </si>
  <si>
    <t>AU4635</t>
  </si>
  <si>
    <t>Bērzaiņi - Dimzas</t>
  </si>
  <si>
    <t>AU4637</t>
  </si>
  <si>
    <t>Namdari - Cimermaņi</t>
  </si>
  <si>
    <t>AU4638</t>
  </si>
  <si>
    <t>Auru stacija - Olderti</t>
  </si>
  <si>
    <t>AU4639</t>
  </si>
  <si>
    <t>Liesmas - Prinči - Rīti</t>
  </si>
  <si>
    <t>AU4640</t>
  </si>
  <si>
    <t>Rīti - Dzelzkalni - Zariņi - Strautnieki</t>
  </si>
  <si>
    <t>AU4642</t>
  </si>
  <si>
    <t>Rīti - Lielčankas - Autoceļš P103</t>
  </si>
  <si>
    <t>AU4643</t>
  </si>
  <si>
    <t>Silakurti - Mazie Svēderi - Kāvužas</t>
  </si>
  <si>
    <t>AU4645</t>
  </si>
  <si>
    <t>Ķirpēnu ceļš</t>
  </si>
  <si>
    <t>AU4601</t>
  </si>
  <si>
    <t>BAO - Liepājas šoseja</t>
  </si>
  <si>
    <t>AU4602</t>
  </si>
  <si>
    <t>Autoceļš V1128 - Mežansi - Mucenieki</t>
  </si>
  <si>
    <t>AU4610</t>
  </si>
  <si>
    <t>Ceļš Liepziedi - Sarmas</t>
  </si>
  <si>
    <t>AU4625</t>
  </si>
  <si>
    <t>Bites - Ziņģi</t>
  </si>
  <si>
    <t>AU4641</t>
  </si>
  <si>
    <t>Strautnieki - Caunas</t>
  </si>
  <si>
    <t>AU4644</t>
  </si>
  <si>
    <t>Tīkužas - Baļļas</t>
  </si>
  <si>
    <t>AU4646</t>
  </si>
  <si>
    <t>Mazpauguļu ceļš</t>
  </si>
  <si>
    <t>AU4648</t>
  </si>
  <si>
    <t>Eizenfeldes - Mazie Svēderi</t>
  </si>
  <si>
    <t>Dobeles novada pašvaldības autoceļu un ielu saraksts BĒNES pagastā</t>
  </si>
  <si>
    <t>Kopā Bēnes pagasta autoceļi un ielas</t>
  </si>
  <si>
    <t>BN201</t>
  </si>
  <si>
    <t>Lāmnieki - Īle</t>
  </si>
  <si>
    <t>BN206</t>
  </si>
  <si>
    <t>Naudītes ceļš</t>
  </si>
  <si>
    <t>BN207</t>
  </si>
  <si>
    <t>Rožmuižas ceļš</t>
  </si>
  <si>
    <t>BN208</t>
  </si>
  <si>
    <t>Rūsiņas - Pogas - Mazgailīši</t>
  </si>
  <si>
    <t>BN209</t>
  </si>
  <si>
    <t>Mazgailīši - Kaijkrogs</t>
  </si>
  <si>
    <t>BN211</t>
  </si>
  <si>
    <t>Smukas - Krūškalne - Kapiņi</t>
  </si>
  <si>
    <t>BN212</t>
  </si>
  <si>
    <t>Rūsas - Krūškalne - Tīrumnieki</t>
  </si>
  <si>
    <t>savien.ar 211.ceļu</t>
  </si>
  <si>
    <t>BN213</t>
  </si>
  <si>
    <t>Garaiskalns - Ceplīši - Vētras</t>
  </si>
  <si>
    <t>BN216</t>
  </si>
  <si>
    <t>Iršu ceļš</t>
  </si>
  <si>
    <t>46500010286002</t>
  </si>
  <si>
    <t>BN202</t>
  </si>
  <si>
    <t>Liepas - Gaismas</t>
  </si>
  <si>
    <t>BN203</t>
  </si>
  <si>
    <t>Liepas - Putriņas</t>
  </si>
  <si>
    <t>BN204</t>
  </si>
  <si>
    <t>Aņītes - Vilkas</t>
  </si>
  <si>
    <t>BN205</t>
  </si>
  <si>
    <t>Krūtaiņi - Stūri - Liekņi</t>
  </si>
  <si>
    <t>BN210</t>
  </si>
  <si>
    <t>Grūdi - Kukuri</t>
  </si>
  <si>
    <t>BN214</t>
  </si>
  <si>
    <t>Garākalna ceļš</t>
  </si>
  <si>
    <t>BN215</t>
  </si>
  <si>
    <t>Šalkas - Jaunā māja 1</t>
  </si>
  <si>
    <t>BN217</t>
  </si>
  <si>
    <t>Ceļš uz estrādi</t>
  </si>
  <si>
    <t>Tilts uz estrādi</t>
  </si>
  <si>
    <t>442451, 260774</t>
  </si>
  <si>
    <t>Dobeles novada pašvaldības autoceļu un ielu saraksts BĒRZES pagastā</t>
  </si>
  <si>
    <t>Kopā Bērzes pagasta autoceļi un ielas</t>
  </si>
  <si>
    <t>DOKUMENTS IR ELEKTRONISKI PARAKSTĪTS AR DROŠU ELEKTRONISKO PARAKSTU UN SATUR LAIKA ZĪMOGU</t>
  </si>
  <si>
    <t>BZ5201</t>
  </si>
  <si>
    <t>Bērze - Dārziņi</t>
  </si>
  <si>
    <t>464808.49, 283080.30</t>
  </si>
  <si>
    <t>46520010010003</t>
  </si>
  <si>
    <t>BZ5210</t>
  </si>
  <si>
    <t>Kreijas - Ziemeļi</t>
  </si>
  <si>
    <t>BZ5216</t>
  </si>
  <si>
    <t>Autoceļš V1142 - Dravnieki</t>
  </si>
  <si>
    <t>BZ5217</t>
  </si>
  <si>
    <t>Šķibe - Smiltnieki</t>
  </si>
  <si>
    <t>BZ5221</t>
  </si>
  <si>
    <t>Krišjāņi - Šķibe</t>
  </si>
  <si>
    <t>463431.13, 275672.16</t>
  </si>
  <si>
    <t>BZ5225</t>
  </si>
  <si>
    <t>Kreijas - Eglītes - Miltiņi</t>
  </si>
  <si>
    <t>BZ5226</t>
  </si>
  <si>
    <t>Šoseja P97 - Krīgeri</t>
  </si>
  <si>
    <t>BZ5234</t>
  </si>
  <si>
    <t>Salmiņi - Vērpīši</t>
  </si>
  <si>
    <t>BZ5202</t>
  </si>
  <si>
    <t>Ķiķi - Rozenvaldi</t>
  </si>
  <si>
    <t>BZ5203</t>
  </si>
  <si>
    <t>Autoceļš V1102 - Līči</t>
  </si>
  <si>
    <t>BZ5204</t>
  </si>
  <si>
    <t>Bērzes kapu ceļš</t>
  </si>
  <si>
    <t>BZ5205</t>
  </si>
  <si>
    <t>Bērzes kapi - Mūrnieki</t>
  </si>
  <si>
    <t>BZ5206</t>
  </si>
  <si>
    <t>Ceļš pie Dzirnavām</t>
  </si>
  <si>
    <t>BZ5207</t>
  </si>
  <si>
    <t>Vīni - Nolejas</t>
  </si>
  <si>
    <t>BZ5211</t>
  </si>
  <si>
    <t>Tiltnieki - Dzeņi</t>
  </si>
  <si>
    <t>BZ5212</t>
  </si>
  <si>
    <t>Pikšas - Strazdiņi</t>
  </si>
  <si>
    <t>BZ5213</t>
  </si>
  <si>
    <t>Meimaņi - Lielstrazdi</t>
  </si>
  <si>
    <t>BZ5214</t>
  </si>
  <si>
    <t>Blaževici - Ērmaņi</t>
  </si>
  <si>
    <t>BZ5215</t>
  </si>
  <si>
    <t>Meimaņi - Zelmeņi</t>
  </si>
  <si>
    <t>BZ5218</t>
  </si>
  <si>
    <t>Zīlītes - Vilkavēji</t>
  </si>
  <si>
    <t>BZ5219</t>
  </si>
  <si>
    <t>Autoceļš V1142 - Peizes</t>
  </si>
  <si>
    <t>BZ5220</t>
  </si>
  <si>
    <t>Autoceļš V1142 - Ķikas - Ziedi</t>
  </si>
  <si>
    <t>BZ5222</t>
  </si>
  <si>
    <t>Autoceļš P97 - Mazbajāri - Kalniņi</t>
  </si>
  <si>
    <t>BZ5223</t>
  </si>
  <si>
    <t>Autoceļš P97- Plēpji</t>
  </si>
  <si>
    <t>BZ5227</t>
  </si>
  <si>
    <t>Autoceļš P97 - Teņņi- Ustupji</t>
  </si>
  <si>
    <t>BZ5228</t>
  </si>
  <si>
    <t xml:space="preserve">Ielejas - Arāji </t>
  </si>
  <si>
    <t>BZ5231</t>
  </si>
  <si>
    <t>Autoceļš P97 - Meijas</t>
  </si>
  <si>
    <t>BZ5232</t>
  </si>
  <si>
    <t>Virkus kapi - Prinči - Virkus mežs</t>
  </si>
  <si>
    <t>BZ5233</t>
  </si>
  <si>
    <t>Autoceļš P102 - Prinči</t>
  </si>
  <si>
    <t>BZ5208</t>
  </si>
  <si>
    <t>Ritenieki - Vecupītes</t>
  </si>
  <si>
    <t>BZ5209</t>
  </si>
  <si>
    <t>Uguntiņas - Gāzes stacija</t>
  </si>
  <si>
    <t>BZ5224</t>
  </si>
  <si>
    <t>Šķibe - Meķi</t>
  </si>
  <si>
    <t>BZ5229</t>
  </si>
  <si>
    <t xml:space="preserve">Autoceļš P97 - Ģērķi </t>
  </si>
  <si>
    <t>BZ5230</t>
  </si>
  <si>
    <t>Autoceļš P97- Ružiņas</t>
  </si>
  <si>
    <t>BZ5235</t>
  </si>
  <si>
    <t>Meijas - Virkus muiža</t>
  </si>
  <si>
    <t>BZ5236</t>
  </si>
  <si>
    <t>Glosti - Klaipiņi</t>
  </si>
  <si>
    <t>BZ5237</t>
  </si>
  <si>
    <t>Autoceļš P102 - Salenieki</t>
  </si>
  <si>
    <t>Dobeles novada pašvaldības autoceļu un ielu saraksts BIKSTU pagastā</t>
  </si>
  <si>
    <t>Kopā Bikstu pagasta autoceļi un ielas</t>
  </si>
  <si>
    <t>BI5401</t>
  </si>
  <si>
    <t>Briežu ceļš</t>
  </si>
  <si>
    <t>BI5403</t>
  </si>
  <si>
    <t>Upmaļu ceļš</t>
  </si>
  <si>
    <t>BI5405</t>
  </si>
  <si>
    <t xml:space="preserve">Skolas ceļš </t>
  </si>
  <si>
    <t>436755.70, 283849.92</t>
  </si>
  <si>
    <t>BI5405_2</t>
  </si>
  <si>
    <t>Skolas ceļš (Alejas)</t>
  </si>
  <si>
    <t>BI5406</t>
  </si>
  <si>
    <t>Abaviešu ceļš</t>
  </si>
  <si>
    <t>BI5407</t>
  </si>
  <si>
    <t>Rudeņu ceļš</t>
  </si>
  <si>
    <t>BI5408</t>
  </si>
  <si>
    <t>Auderu ceļš</t>
  </si>
  <si>
    <t>BI5409</t>
  </si>
  <si>
    <t>Ciemata ceļš</t>
  </si>
  <si>
    <t>BI5410</t>
  </si>
  <si>
    <t xml:space="preserve">Kļavu ceļš </t>
  </si>
  <si>
    <t>BI5414</t>
  </si>
  <si>
    <t>Mārsilu ceļš</t>
  </si>
  <si>
    <t>BI5415</t>
  </si>
  <si>
    <t>Griežu ceļš</t>
  </si>
  <si>
    <t>BI5417</t>
  </si>
  <si>
    <t>Bajāru ceļš</t>
  </si>
  <si>
    <t>BI5423</t>
  </si>
  <si>
    <t>Venteru ceļš</t>
  </si>
  <si>
    <t>BI5424</t>
  </si>
  <si>
    <t xml:space="preserve">Pūču ceļš </t>
  </si>
  <si>
    <t>BI5425</t>
  </si>
  <si>
    <t>Bebru ceļš</t>
  </si>
  <si>
    <t>BI5426</t>
  </si>
  <si>
    <t>Krāču ceļš</t>
  </si>
  <si>
    <t>Upenieku tilts</t>
  </si>
  <si>
    <t>432900, 279678</t>
  </si>
  <si>
    <t>Akmens mūris</t>
  </si>
  <si>
    <t>BI5427</t>
  </si>
  <si>
    <t>Āriju ceļš</t>
  </si>
  <si>
    <t>BI5431</t>
  </si>
  <si>
    <t>Bērziņu ceļš</t>
  </si>
  <si>
    <t>BI5411</t>
  </si>
  <si>
    <t>Riekstiņu ceļš</t>
  </si>
  <si>
    <t>BI5413</t>
  </si>
  <si>
    <t>Centrs - Tukuma ceļš</t>
  </si>
  <si>
    <t>BI5416</t>
  </si>
  <si>
    <t>Centra ceļš</t>
  </si>
  <si>
    <t>BI5418</t>
  </si>
  <si>
    <t>Paleju ceļš</t>
  </si>
  <si>
    <t>BI5402</t>
  </si>
  <si>
    <t>Vēsmu ceļš</t>
  </si>
  <si>
    <t>BI5404</t>
  </si>
  <si>
    <t>Svīru ceļš</t>
  </si>
  <si>
    <t>BI5412</t>
  </si>
  <si>
    <t>Macku ceļš</t>
  </si>
  <si>
    <t>BI5419</t>
  </si>
  <si>
    <t>Senleju ceļš</t>
  </si>
  <si>
    <t>BI5420</t>
  </si>
  <si>
    <t>Ozolu ceļš</t>
  </si>
  <si>
    <t>BI5421</t>
  </si>
  <si>
    <t>Silkalnu ceļš</t>
  </si>
  <si>
    <t>BI5422</t>
  </si>
  <si>
    <t>Zebrus ceļš</t>
  </si>
  <si>
    <t>BI5432</t>
  </si>
  <si>
    <t>Kundziņu ceļš</t>
  </si>
  <si>
    <t>Dobeles novada pašvaldības autoceļu un ielu saraksts BUKAIŠU pagastā</t>
  </si>
  <si>
    <t>Kopā Bukaišu pagasta autoceļi un ielas</t>
  </si>
  <si>
    <t>BU01</t>
  </si>
  <si>
    <t>Stūrīši - Mednieki</t>
  </si>
  <si>
    <t>Šarlotes tilts</t>
  </si>
  <si>
    <t>452799, 255581</t>
  </si>
  <si>
    <t>BU02</t>
  </si>
  <si>
    <t>Gundegas - Medne</t>
  </si>
  <si>
    <t>BU06</t>
  </si>
  <si>
    <t>Bukaišu parks - Mednieki</t>
  </si>
  <si>
    <t>BU07</t>
  </si>
  <si>
    <t xml:space="preserve">Zaļumi - Ruči </t>
  </si>
  <si>
    <t>BU08</t>
  </si>
  <si>
    <t>Griezes - Jaunannaiši</t>
  </si>
  <si>
    <t>BU12</t>
  </si>
  <si>
    <t xml:space="preserve">Aizpuri - Tētītes </t>
  </si>
  <si>
    <t>BU14</t>
  </si>
  <si>
    <t xml:space="preserve">Vaivariņi - Šalkas </t>
  </si>
  <si>
    <t>BU15</t>
  </si>
  <si>
    <t>Lapiņas - Paegļi</t>
  </si>
  <si>
    <t>BU16</t>
  </si>
  <si>
    <t xml:space="preserve">Taigas - Rozītes </t>
  </si>
  <si>
    <t>BU18</t>
  </si>
  <si>
    <t xml:space="preserve">Pasts - Ezeriņi </t>
  </si>
  <si>
    <t>BU22</t>
  </si>
  <si>
    <t xml:space="preserve">Zirņi - Smiļģi </t>
  </si>
  <si>
    <t>BU25</t>
  </si>
  <si>
    <t xml:space="preserve">Grāveri - Mežaiņi </t>
  </si>
  <si>
    <t>BU03</t>
  </si>
  <si>
    <t>Rociņas - Bebri</t>
  </si>
  <si>
    <t>BU04</t>
  </si>
  <si>
    <t xml:space="preserve">Sniķeres ceļš - Mazbērtulaiši </t>
  </si>
  <si>
    <t>BU05</t>
  </si>
  <si>
    <t xml:space="preserve">Sniķeres ceļš - Kvietes </t>
  </si>
  <si>
    <t>BU10</t>
  </si>
  <si>
    <t xml:space="preserve">Griezes - Trušu kapi </t>
  </si>
  <si>
    <t>BU11</t>
  </si>
  <si>
    <t xml:space="preserve">Apguldes ceļš - Priežu kapi </t>
  </si>
  <si>
    <t>BU13</t>
  </si>
  <si>
    <t>Bēnes ceļš - Attīrīš. iekārtas</t>
  </si>
  <si>
    <t>BU17</t>
  </si>
  <si>
    <t xml:space="preserve">Āres - Stari </t>
  </si>
  <si>
    <t>BU19</t>
  </si>
  <si>
    <t xml:space="preserve">Stallēni - ūdenstornis </t>
  </si>
  <si>
    <t>BU20</t>
  </si>
  <si>
    <t xml:space="preserve">Rijas - Mirdzas </t>
  </si>
  <si>
    <t>BU21</t>
  </si>
  <si>
    <t>Ogaiņi - Lazdas - Čakstes</t>
  </si>
  <si>
    <t>BU23</t>
  </si>
  <si>
    <t xml:space="preserve">Ukru ceļš - Druķi </t>
  </si>
  <si>
    <t>BU24</t>
  </si>
  <si>
    <t xml:space="preserve">Ukru ceļš - Ataugas </t>
  </si>
  <si>
    <t>BU09</t>
  </si>
  <si>
    <t>Bukaiši - Griezes - Ērgļi</t>
  </si>
  <si>
    <t>DO6001</t>
  </si>
  <si>
    <t>Plamši - Ozolu spice - Sidrabiņu kapi</t>
  </si>
  <si>
    <t>DO6005</t>
  </si>
  <si>
    <t xml:space="preserve">Bietleri - Nabadziņi- Ķepji           </t>
  </si>
  <si>
    <t>DO6006</t>
  </si>
  <si>
    <t>Bērzbeķe - Jaunās mājas</t>
  </si>
  <si>
    <t>DO6009</t>
  </si>
  <si>
    <t xml:space="preserve"> Jaunļobas - Granti - šos.Dobele - Jaunbērze</t>
  </si>
  <si>
    <t>DO6011</t>
  </si>
  <si>
    <t>Pienava - Garauta ezers - Pīpenes</t>
  </si>
  <si>
    <t>DO6013</t>
  </si>
  <si>
    <t>Lejasstrazdi - Minerālmēslu noliktava</t>
  </si>
  <si>
    <t>DO6016</t>
  </si>
  <si>
    <t xml:space="preserve">Lejasstrazdu iekškvartāla ceļi </t>
  </si>
  <si>
    <t>DO6017</t>
  </si>
  <si>
    <t>Lejasstrazdi - Centrs</t>
  </si>
  <si>
    <t>DO6018</t>
  </si>
  <si>
    <t>Cūku komplekss -  Lejasstrazdi</t>
  </si>
  <si>
    <t>DO6019</t>
  </si>
  <si>
    <t>Pīpenes - Dīķmuiža - Cūku komplekss</t>
  </si>
  <si>
    <t>DO6020</t>
  </si>
  <si>
    <t>Galenieku dārziņu iekšējie ceļi</t>
  </si>
  <si>
    <t>DO6021</t>
  </si>
  <si>
    <t>Putniņi - Sprūdi- Radziņi</t>
  </si>
  <si>
    <t>DO6023</t>
  </si>
  <si>
    <t>Zariņi - Brenči</t>
  </si>
  <si>
    <t>DO6029</t>
  </si>
  <si>
    <t>Aizstrautnieki - Brenči</t>
  </si>
  <si>
    <t>DO6032</t>
  </si>
  <si>
    <t>Aizstrautnieku centra ceļš</t>
  </si>
  <si>
    <t>DO6004</t>
  </si>
  <si>
    <t>Nabadziņi - Ozolu spice</t>
  </si>
  <si>
    <t>DO6007</t>
  </si>
  <si>
    <t>Ceļš Bērzbeķe</t>
  </si>
  <si>
    <t>DO6008</t>
  </si>
  <si>
    <t>Jaunās mājas ceļš - Bletleri - Nabadziņi - Ķepji</t>
  </si>
  <si>
    <t>DO6010</t>
  </si>
  <si>
    <t>Jaunļobas - Reķi</t>
  </si>
  <si>
    <t>DO6012</t>
  </si>
  <si>
    <t>Šos.Dobele - Jaunbērze - Pienavas upe</t>
  </si>
  <si>
    <t>DO6014</t>
  </si>
  <si>
    <t>Ceļš gar Magonēm</t>
  </si>
  <si>
    <t>DO6020_3</t>
  </si>
  <si>
    <t>Galenieku 3. līnija</t>
  </si>
  <si>
    <t>DO6022</t>
  </si>
  <si>
    <t>Šos. Dobele -  Annenieki- Gardenes stacija</t>
  </si>
  <si>
    <t>DO6024</t>
  </si>
  <si>
    <t>Brenči - Nāreikas</t>
  </si>
  <si>
    <t>DO6025</t>
  </si>
  <si>
    <t>Brenči - Brenču kapi</t>
  </si>
  <si>
    <t>DO6026</t>
  </si>
  <si>
    <t>Brenči - Ķikas</t>
  </si>
  <si>
    <t>DO6027</t>
  </si>
  <si>
    <t>Žubītes - Lejzemnieki</t>
  </si>
  <si>
    <t>DO6028</t>
  </si>
  <si>
    <t>Ceļš uz Brīvniekiem</t>
  </si>
  <si>
    <t>DO6030</t>
  </si>
  <si>
    <t>Kalnaozoliņi - Mazstraupes</t>
  </si>
  <si>
    <t>DO6033</t>
  </si>
  <si>
    <t>Ceļš uz Aizsstrautnieku attīr.iek.</t>
  </si>
  <si>
    <t>DO6034</t>
  </si>
  <si>
    <t>Ceļš uz Kalnasvilpjiem</t>
  </si>
  <si>
    <t>DO6015</t>
  </si>
  <si>
    <t>Čiekuri - Lejas</t>
  </si>
  <si>
    <t>DO6031</t>
  </si>
  <si>
    <t>Šos.Dobele - Lestene - Aizstrautnieki - Kalna oši</t>
  </si>
  <si>
    <t>Dobeles novada pašvaldības autoceļu un ielu saraksts DOBELES pagastā</t>
  </si>
  <si>
    <t>Kopā Dobeles pagasta autoceļi un ielas</t>
  </si>
  <si>
    <t>Dobeles novada pašvaldības autoceļu un ielu saraksts ĪLES pagastā</t>
  </si>
  <si>
    <t>Kopā Īles pagasta autoceļi un ielas</t>
  </si>
  <si>
    <t>IL501</t>
  </si>
  <si>
    <t>Centrs - Ružu ezers</t>
  </si>
  <si>
    <t>IL502</t>
  </si>
  <si>
    <t>V1128 - Grauči - V1121</t>
  </si>
  <si>
    <t>IL503</t>
  </si>
  <si>
    <t>Balvas - V1139</t>
  </si>
  <si>
    <t>IL505</t>
  </si>
  <si>
    <t>V1128 - Stinkas - V1127</t>
  </si>
  <si>
    <t>IL507</t>
  </si>
  <si>
    <t>Krievkalnu ceļš</t>
  </si>
  <si>
    <t>IL508</t>
  </si>
  <si>
    <t>(Centrs-Ružu ezers) - Mazkupji</t>
  </si>
  <si>
    <t>IL510</t>
  </si>
  <si>
    <t>Kāļi - Pēšas</t>
  </si>
  <si>
    <t>IL511</t>
  </si>
  <si>
    <t>V1128 - (Centrs-Ružu ezers)</t>
  </si>
  <si>
    <t>IL512</t>
  </si>
  <si>
    <t>Gundegas - Zemzari</t>
  </si>
  <si>
    <t>46640020060004</t>
  </si>
  <si>
    <t>46640020110004</t>
  </si>
  <si>
    <t>IL515</t>
  </si>
  <si>
    <t>Grauči - (Lāmnieki-Īle)</t>
  </si>
  <si>
    <t>IL517</t>
  </si>
  <si>
    <t>V1128 - Tautas nams</t>
  </si>
  <si>
    <t>IL518</t>
  </si>
  <si>
    <t>(Centrs-Ružu ezers) - Līvānu mājas</t>
  </si>
  <si>
    <t>IL521</t>
  </si>
  <si>
    <t>Pagasta ceļš starp Dzirnavniekiem</t>
  </si>
  <si>
    <t>IL504</t>
  </si>
  <si>
    <t>Spārņu ceļš</t>
  </si>
  <si>
    <t>IL509</t>
  </si>
  <si>
    <t>Lejnieku ceļš</t>
  </si>
  <si>
    <t>IL506</t>
  </si>
  <si>
    <t>Guntiņas - Vētras</t>
  </si>
  <si>
    <t>IL513</t>
  </si>
  <si>
    <t>V1128 - Apinīši - V1121</t>
  </si>
  <si>
    <t>IL514</t>
  </si>
  <si>
    <t>V1128 - Bieļas</t>
  </si>
  <si>
    <t>IL516</t>
  </si>
  <si>
    <t>V1128 - Uplejas</t>
  </si>
  <si>
    <t>IL519</t>
  </si>
  <si>
    <t>Tautiņu ceļš</t>
  </si>
  <si>
    <t>IL520</t>
  </si>
  <si>
    <t>Vālodžu ceļš</t>
  </si>
  <si>
    <t>IL522</t>
  </si>
  <si>
    <t>Pagasta ceļš gar Kalniņu Putniņiem</t>
  </si>
  <si>
    <t>IL523</t>
  </si>
  <si>
    <t>Ķirsīšu ceļš</t>
  </si>
  <si>
    <t>IL524</t>
  </si>
  <si>
    <t>Lībiešu ceļš</t>
  </si>
  <si>
    <t>IL525</t>
  </si>
  <si>
    <t>Uz Pokaiņiem</t>
  </si>
  <si>
    <t>IL526</t>
  </si>
  <si>
    <t>Mūrīšu ceļš</t>
  </si>
  <si>
    <t>Dobeles novada pašvaldības autoceļu un ielu saraksts JAUNBĒRZES pagastā</t>
  </si>
  <si>
    <t>Kopā Jaunbērzes pagasta autoceļi un ielas</t>
  </si>
  <si>
    <t>JB6801</t>
  </si>
  <si>
    <t>Pikšas - Ērzeļi</t>
  </si>
  <si>
    <t>JB6802</t>
  </si>
  <si>
    <t>Pikšas - Čabas</t>
  </si>
  <si>
    <t>JB6804</t>
  </si>
  <si>
    <t>Aņģi - Birzītes</t>
  </si>
  <si>
    <t>JB6808</t>
  </si>
  <si>
    <t>Vidmas ceļš</t>
  </si>
  <si>
    <t>JB6811</t>
  </si>
  <si>
    <t>Pūliņi- Vēsmas</t>
  </si>
  <si>
    <t>JB6812</t>
  </si>
  <si>
    <t>Bērzmeži - Zariņi</t>
  </si>
  <si>
    <t>JB6813</t>
  </si>
  <si>
    <t>Danckas - Zariņi</t>
  </si>
  <si>
    <t>JB6815</t>
  </si>
  <si>
    <t>Buķelis - Ielejas</t>
  </si>
  <si>
    <t>JB6817</t>
  </si>
  <si>
    <t>Jūrnieki - Legzdiņas</t>
  </si>
  <si>
    <t>JB6821</t>
  </si>
  <si>
    <t xml:space="preserve"> Jukši- Buķelis</t>
  </si>
  <si>
    <t>JB6822</t>
  </si>
  <si>
    <t>Legzdas - Dīķi - Ozoliņi</t>
  </si>
  <si>
    <t>458695.72, 286577.50</t>
  </si>
  <si>
    <t>JB6823</t>
  </si>
  <si>
    <t>Sniķeri - Buķelis</t>
  </si>
  <si>
    <t>JB6825</t>
  </si>
  <si>
    <t>Druvas - Saulstari</t>
  </si>
  <si>
    <t>JB6831</t>
  </si>
  <si>
    <t>Graviņas - Sniķeri</t>
  </si>
  <si>
    <t>JB6832</t>
  </si>
  <si>
    <t>Sildedži - Vanadziņi</t>
  </si>
  <si>
    <t>JB6834</t>
  </si>
  <si>
    <t>Klētnieki- Ķīši</t>
  </si>
  <si>
    <t>JB6835</t>
  </si>
  <si>
    <t>Zaļie - Auziņas</t>
  </si>
  <si>
    <t>JB6838</t>
  </si>
  <si>
    <t>Apšupji- Katlāpji</t>
  </si>
  <si>
    <t>JB6806</t>
  </si>
  <si>
    <t>Dreimaņi - Bāliņi</t>
  </si>
  <si>
    <t>JB6807</t>
  </si>
  <si>
    <t>Krieviņi - Vairogi</t>
  </si>
  <si>
    <t>466393.07, 290061.88</t>
  </si>
  <si>
    <t>JB6809</t>
  </si>
  <si>
    <t>Būdas - Plēsumi</t>
  </si>
  <si>
    <t>JB6810</t>
  </si>
  <si>
    <t>Auniņu ceļš</t>
  </si>
  <si>
    <t>JB6814</t>
  </si>
  <si>
    <t>Puriņi - Mazdegaiņi</t>
  </si>
  <si>
    <t>JB6816</t>
  </si>
  <si>
    <t>Ruciņu ceļš</t>
  </si>
  <si>
    <t>JB6819</t>
  </si>
  <si>
    <t>Sauliešu ceļš</t>
  </si>
  <si>
    <t>JB6820</t>
  </si>
  <si>
    <t>Buķelis - Āres</t>
  </si>
  <si>
    <t>JB6824</t>
  </si>
  <si>
    <t>Branču kapu ceļš</t>
  </si>
  <si>
    <t>JB6826</t>
  </si>
  <si>
    <t>Ceriņu iela - Galiņi</t>
  </si>
  <si>
    <t>JB6827</t>
  </si>
  <si>
    <t>Vidiņu ceļš</t>
  </si>
  <si>
    <t>JB6829</t>
  </si>
  <si>
    <t>Burbuļu ceļš</t>
  </si>
  <si>
    <t>JB6830</t>
  </si>
  <si>
    <t>Degvielas bāze</t>
  </si>
  <si>
    <t>JB6833</t>
  </si>
  <si>
    <t>Mednieku ceļš</t>
  </si>
  <si>
    <t>JB6836</t>
  </si>
  <si>
    <t>Straupji - Sudmaļi</t>
  </si>
  <si>
    <t>JB6837</t>
  </si>
  <si>
    <t>Ķīšu ceļš</t>
  </si>
  <si>
    <t>JB6839</t>
  </si>
  <si>
    <t>Saules ceļš</t>
  </si>
  <si>
    <t>Dobeles novada pašvaldības autoceļu un ielu saraksts KRIMŪNU pagastā</t>
  </si>
  <si>
    <t>Kopā Krimūnu pagasta autoceļi un ielas</t>
  </si>
  <si>
    <t>KR7201</t>
  </si>
  <si>
    <t>Lauciņi - Bebri</t>
  </si>
  <si>
    <t>KR7202</t>
  </si>
  <si>
    <t>Skuju ceļš</t>
  </si>
  <si>
    <t>KR7205</t>
  </si>
  <si>
    <t>Rūgtiņi - Pokaiņi</t>
  </si>
  <si>
    <t>KR7224</t>
  </si>
  <si>
    <t>Akācijas - Ilksiņi</t>
  </si>
  <si>
    <t>KR7203</t>
  </si>
  <si>
    <t>Paegļu ceļš</t>
  </si>
  <si>
    <t>KR7204</t>
  </si>
  <si>
    <t>Kadiķu ceļš</t>
  </si>
  <si>
    <t>KR7206</t>
  </si>
  <si>
    <t>Vairogi - Parūķa dzirnavas - Saullēkti</t>
  </si>
  <si>
    <t>KR7207</t>
  </si>
  <si>
    <t>Fiņķi - Mazšvalkovski</t>
  </si>
  <si>
    <t>KR7208</t>
  </si>
  <si>
    <t>Plepīši - Ezernieki</t>
  </si>
  <si>
    <t>KR7210</t>
  </si>
  <si>
    <t>Jaunstakles - Klijēni</t>
  </si>
  <si>
    <t>KR7211</t>
  </si>
  <si>
    <t>Lāčgalvas - Bištēviņi</t>
  </si>
  <si>
    <t>462860.67, 272145.49</t>
  </si>
  <si>
    <t>KR7213</t>
  </si>
  <si>
    <t>Skolas iela - Austrumi</t>
  </si>
  <si>
    <t>KR7214</t>
  </si>
  <si>
    <t>Lauku iela - Vecgrāveri</t>
  </si>
  <si>
    <t>KR7218</t>
  </si>
  <si>
    <t>Asteres - Upmaļi - Rimeikas</t>
  </si>
  <si>
    <t>KR7226</t>
  </si>
  <si>
    <t>Akācijas - Vīndedžu kapi</t>
  </si>
  <si>
    <t>KR7230</t>
  </si>
  <si>
    <t>Panākumi - Baņi</t>
  </si>
  <si>
    <t>463904.70, 261299.64</t>
  </si>
  <si>
    <t>KR7231</t>
  </si>
  <si>
    <t>Lācītbirzes - Čankas- Laimītes</t>
  </si>
  <si>
    <t>KR7209</t>
  </si>
  <si>
    <t>Vērpji - Vācpēteri</t>
  </si>
  <si>
    <t>KR7212</t>
  </si>
  <si>
    <t>Jaunstakles - Avotiņi</t>
  </si>
  <si>
    <t>KR7215</t>
  </si>
  <si>
    <t>Ceriņi - Krastiņi</t>
  </si>
  <si>
    <t>KR7216</t>
  </si>
  <si>
    <t>Bištēviņi - Krastiņi</t>
  </si>
  <si>
    <t>KR7220</t>
  </si>
  <si>
    <t>Meķi - Ikvildas</t>
  </si>
  <si>
    <t>KR7222</t>
  </si>
  <si>
    <t>Glūda - Dzelzceļa ēka 61.km</t>
  </si>
  <si>
    <t>KR7228</t>
  </si>
  <si>
    <t>Mazveidnieki - Jurīši</t>
  </si>
  <si>
    <t>KR7232</t>
  </si>
  <si>
    <t>Tābaru ceļš</t>
  </si>
  <si>
    <t>KR7233</t>
  </si>
  <si>
    <t>Īkšķīši - Mālzemnieki</t>
  </si>
  <si>
    <t>KR7234</t>
  </si>
  <si>
    <t>Baņi - Ķērkšļi</t>
  </si>
  <si>
    <t>Dobeles novada pašvaldības autoceļu un ielu saraksts LIELAUCES pagastā</t>
  </si>
  <si>
    <t>Kopā Lielauces pagasta autoceļi un ielas</t>
  </si>
  <si>
    <t>LI401</t>
  </si>
  <si>
    <t>Mīnes ceļš</t>
  </si>
  <si>
    <t>LI403</t>
  </si>
  <si>
    <t xml:space="preserve">Ļūlēnu ceļš       </t>
  </si>
  <si>
    <t>LI404</t>
  </si>
  <si>
    <t xml:space="preserve">Lauvu ceļš     </t>
  </si>
  <si>
    <t>LI406</t>
  </si>
  <si>
    <t>Puiju ceļš</t>
  </si>
  <si>
    <t>LI411</t>
  </si>
  <si>
    <t>Cepļa ceļš</t>
  </si>
  <si>
    <t>LI408</t>
  </si>
  <si>
    <t>Aleju ceļš</t>
  </si>
  <si>
    <t>LI409</t>
  </si>
  <si>
    <t>Dārzniecības ceļš</t>
  </si>
  <si>
    <t>LI410</t>
  </si>
  <si>
    <t>Puškina prospekts</t>
  </si>
  <si>
    <t>LI413</t>
  </si>
  <si>
    <t>Zemgaļu ceļš</t>
  </si>
  <si>
    <t>LI414</t>
  </si>
  <si>
    <t>Pīļu iela</t>
  </si>
  <si>
    <t>LI402</t>
  </si>
  <si>
    <t>Pēterkalna ceļš</t>
  </si>
  <si>
    <t>LI405</t>
  </si>
  <si>
    <t>Galauces ceļš</t>
  </si>
  <si>
    <t>LI412</t>
  </si>
  <si>
    <t>Strazdiņu ceļš</t>
  </si>
  <si>
    <t>LI415</t>
  </si>
  <si>
    <t>Ceļš pie Dumbrājiem</t>
  </si>
  <si>
    <t>Dobeles novada pašvaldības autoceļu un ielu saraksts NAUDĪTES pagastā</t>
  </si>
  <si>
    <t>Kopā Naudītes pagasta autoceļi un ielas</t>
  </si>
  <si>
    <t>NA8001</t>
  </si>
  <si>
    <t>Ceriņi - Annenieku pagrieziens</t>
  </si>
  <si>
    <t>NA8007</t>
  </si>
  <si>
    <t>Naudīte - Brākšķi</t>
  </si>
  <si>
    <t>NA8009</t>
  </si>
  <si>
    <t>Garāžas - Ragaiņi</t>
  </si>
  <si>
    <t>NA8010</t>
  </si>
  <si>
    <t>NA8011</t>
  </si>
  <si>
    <t>Brieži - Apgulde</t>
  </si>
  <si>
    <t>NA8016</t>
  </si>
  <si>
    <t>Apgulde - Kliģi</t>
  </si>
  <si>
    <t>NA8018</t>
  </si>
  <si>
    <t>Jaunsesava - Dēliņi - Naudīte</t>
  </si>
  <si>
    <t>NA8002</t>
  </si>
  <si>
    <t>Krūmiņi - Lejaslīplanti</t>
  </si>
  <si>
    <t>NA8003</t>
  </si>
  <si>
    <t>Ziedugravas- Ūdenskrātuve- Mačmūrnieki</t>
  </si>
  <si>
    <t>NA8004</t>
  </si>
  <si>
    <t>Mūrnieki - Ķuburas</t>
  </si>
  <si>
    <t>NA8005</t>
  </si>
  <si>
    <t>Zirņi - Līdumi</t>
  </si>
  <si>
    <t>NA8008</t>
  </si>
  <si>
    <t>Smilgas - Selgas - Apguldes dzirnavas</t>
  </si>
  <si>
    <t>NA8012</t>
  </si>
  <si>
    <t>Apguldes skola - Mazvildavas</t>
  </si>
  <si>
    <t>NA8014</t>
  </si>
  <si>
    <t>Slīpi - Lapsiņas</t>
  </si>
  <si>
    <t>NA8015</t>
  </si>
  <si>
    <t>Sprīdīšu ceļš</t>
  </si>
  <si>
    <t>NA8019</t>
  </si>
  <si>
    <t>Krūmkalni - Birznieki</t>
  </si>
  <si>
    <t>NA8020</t>
  </si>
  <si>
    <t>Kursīšu kapi - Bēnes pagasta robeža</t>
  </si>
  <si>
    <t>NA8006</t>
  </si>
  <si>
    <t>Āķi - Mazjoži - Zelmeņi</t>
  </si>
  <si>
    <t>NA8007_1</t>
  </si>
  <si>
    <t>Lielie zirņi - Meža kapi</t>
  </si>
  <si>
    <t>NA8013</t>
  </si>
  <si>
    <t>Apguldes skola - Slīpi</t>
  </si>
  <si>
    <t>NA8017</t>
  </si>
  <si>
    <t>Medņi - Dambīši</t>
  </si>
  <si>
    <t>NA8021</t>
  </si>
  <si>
    <t>Aurīši - Rambas</t>
  </si>
  <si>
    <t>Dobeles novada pašvaldības autoceļu un ielu saraksts PENKULES pagastā</t>
  </si>
  <si>
    <t>Kopā Penkules pagasta autoceļi un ielas</t>
  </si>
  <si>
    <t>PE8401</t>
  </si>
  <si>
    <t>Brīviņi - Kalnapočas</t>
  </si>
  <si>
    <t>446101.21, 260422.19</t>
  </si>
  <si>
    <t>Tērauda sijas</t>
  </si>
  <si>
    <t>PE8403</t>
  </si>
  <si>
    <t>Kalna Počas - Dubļi</t>
  </si>
  <si>
    <t>PE8405</t>
  </si>
  <si>
    <t>Ķeturi - Stūrīši</t>
  </si>
  <si>
    <t>PE8407</t>
  </si>
  <si>
    <t>Zemgaļi - Māliņi</t>
  </si>
  <si>
    <t>PE8409</t>
  </si>
  <si>
    <t>Liepzari - Saulstari</t>
  </si>
  <si>
    <t>PE8411</t>
  </si>
  <si>
    <t>Saulgrieži - Ābeļu iela</t>
  </si>
  <si>
    <t>PE8412</t>
  </si>
  <si>
    <t>Šķutes - Avoti</t>
  </si>
  <si>
    <t>PE8416</t>
  </si>
  <si>
    <t>Ceļmalas - Bituļi</t>
  </si>
  <si>
    <t>450222, 259798</t>
  </si>
  <si>
    <t>Koks</t>
  </si>
  <si>
    <t>PE8417</t>
  </si>
  <si>
    <t>Augstkalne - Vārpas</t>
  </si>
  <si>
    <t>PE8423</t>
  </si>
  <si>
    <t>Sējas  - Magones</t>
  </si>
  <si>
    <t>PE8425</t>
  </si>
  <si>
    <t>Laģi - Sietiņi</t>
  </si>
  <si>
    <t>PE8426</t>
  </si>
  <si>
    <t>Ziediņi - Liepkalni</t>
  </si>
  <si>
    <t>PE8427</t>
  </si>
  <si>
    <t>Aizupji - Vārpas</t>
  </si>
  <si>
    <t>PE8429</t>
  </si>
  <si>
    <t>Pumpuri - Augstkalne</t>
  </si>
  <si>
    <t>PE8430</t>
  </si>
  <si>
    <t>Liepkalni - Aizupji</t>
  </si>
  <si>
    <t>449208.66, 259871.12</t>
  </si>
  <si>
    <t>PE8410</t>
  </si>
  <si>
    <t>Ābeles - Rožlejas</t>
  </si>
  <si>
    <t>PE8421</t>
  </si>
  <si>
    <t>Šoseja - Sēju kalte</t>
  </si>
  <si>
    <t>PE8424</t>
  </si>
  <si>
    <t xml:space="preserve">Ceroņi - Magones </t>
  </si>
  <si>
    <t>PE8428</t>
  </si>
  <si>
    <t>Aizupji - Liekniņi - Augstkalne</t>
  </si>
  <si>
    <t>PE8431</t>
  </si>
  <si>
    <t>Šoseja - Noras</t>
  </si>
  <si>
    <t>PE8432</t>
  </si>
  <si>
    <t>Noras - Rūķīši</t>
  </si>
  <si>
    <t>PE8433</t>
  </si>
  <si>
    <t>Rīti - Cīrulīši</t>
  </si>
  <si>
    <t>PE8402</t>
  </si>
  <si>
    <t>Kalna Počas - Čaibļi</t>
  </si>
  <si>
    <t>PE8404</t>
  </si>
  <si>
    <t>Supas - Naudīte</t>
  </si>
  <si>
    <t>PE8406</t>
  </si>
  <si>
    <t>Ālave - Eglienas</t>
  </si>
  <si>
    <t>PE8408</t>
  </si>
  <si>
    <t>Lielbaldonas - Sunīši</t>
  </si>
  <si>
    <t>PE8413</t>
  </si>
  <si>
    <t>Ābeles - Purvaklauciņi</t>
  </si>
  <si>
    <t>PE8414</t>
  </si>
  <si>
    <t>Purva Klauciņi - Mazjaunzemji</t>
  </si>
  <si>
    <t>PE8415</t>
  </si>
  <si>
    <t>Vīksnes - Klauciņas</t>
  </si>
  <si>
    <t>PE8418</t>
  </si>
  <si>
    <t>Silmaļi - Dīķīši</t>
  </si>
  <si>
    <t>PE8419</t>
  </si>
  <si>
    <t>Strautiņi - Rozītes</t>
  </si>
  <si>
    <t>PE8419_1</t>
  </si>
  <si>
    <t>Smukas - Veismaņi</t>
  </si>
  <si>
    <t>PE8420</t>
  </si>
  <si>
    <t>Drēģeļi - Krogzemji</t>
  </si>
  <si>
    <t>PE8422</t>
  </si>
  <si>
    <t>Sēju kalte - Sēju kapi</t>
  </si>
  <si>
    <t>Dobeles novada pašvaldības autoceļu un ielu saraksts TĒRVETES pagastā</t>
  </si>
  <si>
    <t>Kopā Tērvetes pagasta autoceļi un ielas</t>
  </si>
  <si>
    <t>TE01</t>
  </si>
  <si>
    <t>Līdumi - Pasts</t>
  </si>
  <si>
    <t>TE05</t>
  </si>
  <si>
    <t xml:space="preserve">Kroņauce - Ružas </t>
  </si>
  <si>
    <t>Kaiju (Ružu) tilts</t>
  </si>
  <si>
    <t>461442, 264630</t>
  </si>
  <si>
    <t>TE15</t>
  </si>
  <si>
    <t>Vecās darbnīcas - Kliņgeru krustojums</t>
  </si>
  <si>
    <t>TE16</t>
  </si>
  <si>
    <t xml:space="preserve">Lāmiņas - Lieljūgaiņi </t>
  </si>
  <si>
    <t>TE21</t>
  </si>
  <si>
    <t>Kliņģeru krustojums - Penkules ceļš</t>
  </si>
  <si>
    <t>TE24</t>
  </si>
  <si>
    <t>Dobeles šoseja - Liesmiņas - Jelgavas šoseja</t>
  </si>
  <si>
    <t>TE47</t>
  </si>
  <si>
    <t>Pievedceļš Gaismai</t>
  </si>
  <si>
    <t>TE02</t>
  </si>
  <si>
    <t>Šalkas - Jauntišas</t>
  </si>
  <si>
    <t>TE03</t>
  </si>
  <si>
    <t>Žiguļi - Skabarži</t>
  </si>
  <si>
    <t>TE06</t>
  </si>
  <si>
    <t>Jaunās darbnīcas - Auces šoseja</t>
  </si>
  <si>
    <t>Briežu tilts</t>
  </si>
  <si>
    <t>460372, 263735</t>
  </si>
  <si>
    <t>TE10</t>
  </si>
  <si>
    <t xml:space="preserve">Anšķini - Mālzemnieki </t>
  </si>
  <si>
    <t>Skujaines tilts</t>
  </si>
  <si>
    <t>461106, 262282</t>
  </si>
  <si>
    <t>TE14</t>
  </si>
  <si>
    <t xml:space="preserve">Auces šoseja - Annenieki </t>
  </si>
  <si>
    <t>TE22</t>
  </si>
  <si>
    <t>Jelgavas šoseja - Tērvetes ūdens krātuve</t>
  </si>
  <si>
    <t>TE25</t>
  </si>
  <si>
    <t>Sanatoriju ceļš</t>
  </si>
  <si>
    <t>TE26</t>
  </si>
  <si>
    <t>Runči - Klētnieki - Ilgvari</t>
  </si>
  <si>
    <t>TE27</t>
  </si>
  <si>
    <t>Labrenču ceļš</t>
  </si>
  <si>
    <t>TE28</t>
  </si>
  <si>
    <t>Penkules ceļš - Tērvetes skola</t>
  </si>
  <si>
    <t>TE29</t>
  </si>
  <si>
    <t>Krastiņi - Dumpji - Upītes</t>
  </si>
  <si>
    <t>TE30</t>
  </si>
  <si>
    <t>Klajlauki - Čakši</t>
  </si>
  <si>
    <t>TE31</t>
  </si>
  <si>
    <t>Gravenieki - Pīlādži - Jelgavas šoseja</t>
  </si>
  <si>
    <t>Dāmnieku tilts</t>
  </si>
  <si>
    <t>459893, 256756</t>
  </si>
  <si>
    <t>TE34</t>
  </si>
  <si>
    <t>Zelmeņi - Krūklēni</t>
  </si>
  <si>
    <t>TE35</t>
  </si>
  <si>
    <t>Jelgavas šoseja - Avotiņi</t>
  </si>
  <si>
    <t>TE36</t>
  </si>
  <si>
    <t>Jelgavas šoseja - Atvari</t>
  </si>
  <si>
    <t>TE37</t>
  </si>
  <si>
    <t>Jelgavas šoseja - Vīksnas</t>
  </si>
  <si>
    <t>TE39</t>
  </si>
  <si>
    <t xml:space="preserve">Apguldes ceļš - Gundegas </t>
  </si>
  <si>
    <t>TE40</t>
  </si>
  <si>
    <t>Rūķi - Galabētas - Sniķeres ceļš</t>
  </si>
  <si>
    <t>TE41</t>
  </si>
  <si>
    <t>Penkules ceļš - Strautnieki - Rūķi</t>
  </si>
  <si>
    <t>TE43</t>
  </si>
  <si>
    <t>Apguldes ceļš - Mazdēles - Krievaiņi</t>
  </si>
  <si>
    <t>TE44</t>
  </si>
  <si>
    <t>Klūnu darbnīcas - Attīrīšanas iekārtas</t>
  </si>
  <si>
    <t>TE45</t>
  </si>
  <si>
    <t>Lakstīgalas - Gaismas - Dūņu Triņi</t>
  </si>
  <si>
    <t>TE04</t>
  </si>
  <si>
    <t xml:space="preserve">Aldari - Attīrīšanas ietaises </t>
  </si>
  <si>
    <t>TE07</t>
  </si>
  <si>
    <t xml:space="preserve">Dambīši - Kaijas </t>
  </si>
  <si>
    <t>TE08</t>
  </si>
  <si>
    <t>Zīles - Meirēni - Bušas</t>
  </si>
  <si>
    <t>TE09</t>
  </si>
  <si>
    <t xml:space="preserve">Īkšķīši - Mālzemnieki </t>
  </si>
  <si>
    <t>TE11</t>
  </si>
  <si>
    <t xml:space="preserve">Jaunās darbnīcas - Mazšķindeļi </t>
  </si>
  <si>
    <t>TE12</t>
  </si>
  <si>
    <t>Tišas - Tišu fermas</t>
  </si>
  <si>
    <t>TE13</t>
  </si>
  <si>
    <t>Dobeles šoseja - bērnudārzs</t>
  </si>
  <si>
    <t>TE17</t>
  </si>
  <si>
    <t>Klinģeru krustojums - Tērces - Dobeles šoseja</t>
  </si>
  <si>
    <t>TE18</t>
  </si>
  <si>
    <t>Tērces - Mazkalniņas</t>
  </si>
  <si>
    <t>TE19</t>
  </si>
  <si>
    <t>Dobeles šoseja - Indrāni</t>
  </si>
  <si>
    <t>TE20</t>
  </si>
  <si>
    <t xml:space="preserve">Kliņģeru krustojums - Kliņģeri </t>
  </si>
  <si>
    <t>TE23</t>
  </si>
  <si>
    <t>Jelgavas šoseja - Rehabilitācijas centrs</t>
  </si>
  <si>
    <t>TE32</t>
  </si>
  <si>
    <t>Silmači - Dāmnieku DUS</t>
  </si>
  <si>
    <t>TE33</t>
  </si>
  <si>
    <t>Pīlādži - Attīrīšanas iekārtas</t>
  </si>
  <si>
    <t>TE38</t>
  </si>
  <si>
    <t>Krūklēni - Vecstēguļi - Dzimtas</t>
  </si>
  <si>
    <t>TE42</t>
  </si>
  <si>
    <t xml:space="preserve">Pumpuri - Strautnieki </t>
  </si>
  <si>
    <t>Dobeles novada pašvaldības autoceļu un ielu saraksts UKRU pagastā</t>
  </si>
  <si>
    <t>Kopā Ukru pagasta autoceļi un ielas</t>
  </si>
  <si>
    <t>UK301</t>
  </si>
  <si>
    <t>Ukru centrs - Pērles - Putras</t>
  </si>
  <si>
    <t>UK302</t>
  </si>
  <si>
    <t>Annas - Vīksnas - Druvas</t>
  </si>
  <si>
    <t>UK304</t>
  </si>
  <si>
    <t>Melauši - Pļaviņas - Stārki</t>
  </si>
  <si>
    <t>UK307</t>
  </si>
  <si>
    <t>V1109 - Lāči - Ziedu sādža</t>
  </si>
  <si>
    <t>UK308</t>
  </si>
  <si>
    <t>Oši - Sīpiņi - Sprīdīši</t>
  </si>
  <si>
    <t>UK309</t>
  </si>
  <si>
    <t>Mešķi - Pļaviņas</t>
  </si>
  <si>
    <t>UK313</t>
  </si>
  <si>
    <t>V1111 - Garbas</t>
  </si>
  <si>
    <t>UK310</t>
  </si>
  <si>
    <t>Baudas - Sniķeres centrs</t>
  </si>
  <si>
    <t>UK311</t>
  </si>
  <si>
    <t>Sniķeres centrs - Lapsas</t>
  </si>
  <si>
    <t>UK303</t>
  </si>
  <si>
    <t>Annas - Godiņi - Bēnes AC</t>
  </si>
  <si>
    <t>UK305</t>
  </si>
  <si>
    <t>Vīksnas - Lūlaiši</t>
  </si>
  <si>
    <t>UK306</t>
  </si>
  <si>
    <t>Zanderi - Meijas</t>
  </si>
  <si>
    <t>UK312</t>
  </si>
  <si>
    <t>Mežotnes - Ķiberaiši</t>
  </si>
  <si>
    <t>UK314</t>
  </si>
  <si>
    <t>Laukgaļi - Robežnieki</t>
  </si>
  <si>
    <t>UK318</t>
  </si>
  <si>
    <t>Putras - Strāči</t>
  </si>
  <si>
    <t>UK319</t>
  </si>
  <si>
    <t>Līņi - Bitītes</t>
  </si>
  <si>
    <t>UK320</t>
  </si>
  <si>
    <t>Zari - Liepājnieki</t>
  </si>
  <si>
    <t>Dobeles novada pašvaldības autoceļu un ielu saraksts VECAUCES pagastā</t>
  </si>
  <si>
    <t>Kopā Vecauces pagasta autoceļi un ielas</t>
  </si>
  <si>
    <t>VE101</t>
  </si>
  <si>
    <t>P96 - Irbēni - V1119</t>
  </si>
  <si>
    <t>VE102</t>
  </si>
  <si>
    <t>P96 - Namītes - V1119</t>
  </si>
  <si>
    <t>VE103</t>
  </si>
  <si>
    <t>V1118 - Klāvi</t>
  </si>
  <si>
    <t>VE104</t>
  </si>
  <si>
    <t>Pūpoli - V1118</t>
  </si>
  <si>
    <t>VE113</t>
  </si>
  <si>
    <t>Ceļš uz Kļavām</t>
  </si>
  <si>
    <t>VE105</t>
  </si>
  <si>
    <t>P104 - Rūķi</t>
  </si>
  <si>
    <t>VE108</t>
  </si>
  <si>
    <t>Liekaļi - Pūpoli</t>
  </si>
  <si>
    <t>VE109</t>
  </si>
  <si>
    <t>Klabji - Dūnīši</t>
  </si>
  <si>
    <t>VE110</t>
  </si>
  <si>
    <t>Rozītes - Namītes</t>
  </si>
  <si>
    <t>VE111</t>
  </si>
  <si>
    <t>Slavietiņas - (Rūsiņas- Pogas-Mazgailīši)</t>
  </si>
  <si>
    <t>VE106</t>
  </si>
  <si>
    <t>Augļu cehs - Ēvarti</t>
  </si>
  <si>
    <t>VE112</t>
  </si>
  <si>
    <t>Pievadceļš uz Cīrulīšiem</t>
  </si>
  <si>
    <t>Dobeles novada pašvaldības autoceļu un ielu saraksts VĪTIŅU pagastā</t>
  </si>
  <si>
    <t>Kopā Vītiņu pagasta autoceļi un ielas</t>
  </si>
  <si>
    <t>VI601</t>
  </si>
  <si>
    <t>Vītiņi - Galāti - Dzirnavas</t>
  </si>
  <si>
    <t>429375, 254060</t>
  </si>
  <si>
    <t>VI602</t>
  </si>
  <si>
    <t>Galāti - (Vītiņi-Galāti-Dzirnavas)</t>
  </si>
  <si>
    <t>VI603</t>
  </si>
  <si>
    <t>V1116 - Bungas - (Vītiņi-Galāti-Dzirnavas)</t>
  </si>
  <si>
    <t>VI618</t>
  </si>
  <si>
    <t>V1117 - Losbergi - (Kokmuiža-Lielauce)</t>
  </si>
  <si>
    <t>VI619</t>
  </si>
  <si>
    <t>Kokmuiža - Lielauce</t>
  </si>
  <si>
    <t>VI620</t>
  </si>
  <si>
    <t>Kokmuiža - Muižarāji</t>
  </si>
  <si>
    <t>VI605</t>
  </si>
  <si>
    <t>V1115 - Dīleri</t>
  </si>
  <si>
    <t>46940060074002</t>
  </si>
  <si>
    <t>VI607</t>
  </si>
  <si>
    <t>P104 - Robežnieki</t>
  </si>
  <si>
    <t>VI608</t>
  </si>
  <si>
    <t>Zariņi - Bulduri</t>
  </si>
  <si>
    <t>VI609</t>
  </si>
  <si>
    <t xml:space="preserve">Vītiņi - Kaļķu ceplis  </t>
  </si>
  <si>
    <t>VI610</t>
  </si>
  <si>
    <t>P104 - Dūki - Zūšķini</t>
  </si>
  <si>
    <t>VI611</t>
  </si>
  <si>
    <t>P104 - Tipaiņi</t>
  </si>
  <si>
    <t>VI614</t>
  </si>
  <si>
    <t>P104 - Lielvaicēni - Slavietiņas</t>
  </si>
  <si>
    <t>VI616</t>
  </si>
  <si>
    <t>Laši - V1111</t>
  </si>
  <si>
    <t>VI617</t>
  </si>
  <si>
    <t>P96 - Teseles - Skujas</t>
  </si>
  <si>
    <t>VI622</t>
  </si>
  <si>
    <t>V1151 - Ziemeļi</t>
  </si>
  <si>
    <t>VI604</t>
  </si>
  <si>
    <t>V1116 - Mazvērsīši</t>
  </si>
  <si>
    <t>VI606</t>
  </si>
  <si>
    <t>Priedēni - Bēžas</t>
  </si>
  <si>
    <t>VI612</t>
  </si>
  <si>
    <t xml:space="preserve">Auce - Mucenieki </t>
  </si>
  <si>
    <t>427424, 255896</t>
  </si>
  <si>
    <t>Mūris</t>
  </si>
  <si>
    <t>VI615</t>
  </si>
  <si>
    <t>Lielvaicēni - Vaicēnu karjers</t>
  </si>
  <si>
    <t>VI621</t>
  </si>
  <si>
    <t>V1117 - Vīkstrautu kapi</t>
  </si>
  <si>
    <t>VI623</t>
  </si>
  <si>
    <t>Vītiņi - Gundegas</t>
  </si>
  <si>
    <t>VI625</t>
  </si>
  <si>
    <t>Pagasta ceļš starp Liepu un Ceriņu ielu</t>
  </si>
  <si>
    <t>VI626</t>
  </si>
  <si>
    <t>Uz Dukātiem</t>
  </si>
  <si>
    <t>VI627</t>
  </si>
  <si>
    <t>(Kokmuiža-Lielauce) - Purviņi (Uz Gundegām)</t>
  </si>
  <si>
    <t>VI628</t>
  </si>
  <si>
    <t>Uz Pūpoliem</t>
  </si>
  <si>
    <t>VI629</t>
  </si>
  <si>
    <t>Muižarāju ceļš</t>
  </si>
  <si>
    <t>ZE9801</t>
  </si>
  <si>
    <t>Papardes ceļš</t>
  </si>
  <si>
    <t>ZE9802</t>
  </si>
  <si>
    <t>Mālkalnu ceļš</t>
  </si>
  <si>
    <t>429911, 275752</t>
  </si>
  <si>
    <t>ZE9803</t>
  </si>
  <si>
    <t>Grenču ceļš</t>
  </si>
  <si>
    <t>ZE9804</t>
  </si>
  <si>
    <t>Dainu ceļš</t>
  </si>
  <si>
    <t>ZE9809</t>
  </si>
  <si>
    <t xml:space="preserve">Centra ceļš </t>
  </si>
  <si>
    <t>ZE9810</t>
  </si>
  <si>
    <t>Upes ielas ceļš</t>
  </si>
  <si>
    <t>ZE9805</t>
  </si>
  <si>
    <t>Muku ceļš</t>
  </si>
  <si>
    <t>ZE9808</t>
  </si>
  <si>
    <t>Berku ceļš</t>
  </si>
  <si>
    <t>430821, 272167</t>
  </si>
  <si>
    <t>431199, 273819</t>
  </si>
  <si>
    <t>ZE9811</t>
  </si>
  <si>
    <t>Modri - Stūraiši</t>
  </si>
  <si>
    <t>ZE9806</t>
  </si>
  <si>
    <t>Peļu ceļš</t>
  </si>
  <si>
    <t>ZE9807</t>
  </si>
  <si>
    <t>Skujiņu ceļš</t>
  </si>
  <si>
    <t>ZE9812</t>
  </si>
  <si>
    <t>Meždambju ceļš</t>
  </si>
  <si>
    <t>ZE9813</t>
  </si>
  <si>
    <t>Ceļš uz atkritumu poligonu</t>
  </si>
  <si>
    <t>Kolkas slūžu tilts</t>
  </si>
  <si>
    <t>Blieķu tilts</t>
  </si>
  <si>
    <t>Biļļu tilts</t>
  </si>
  <si>
    <t>Galātu tilts</t>
  </si>
  <si>
    <t>Mucenieku akmens t.</t>
  </si>
  <si>
    <t>Dailes tilts</t>
  </si>
  <si>
    <t>Avotiņu tilts</t>
  </si>
  <si>
    <t>Lauciņu tilts</t>
  </si>
  <si>
    <t>Baņu tilts</t>
  </si>
  <si>
    <t>Pluņķu tilts</t>
  </si>
  <si>
    <t>Upīšu tilts</t>
  </si>
  <si>
    <t>Krieviņu tilts</t>
  </si>
  <si>
    <t>Līvu tilts</t>
  </si>
  <si>
    <t>Gauratas tilts Bērzē</t>
  </si>
  <si>
    <t>Ālaves tilts Šķibē</t>
  </si>
  <si>
    <t>Ceļa nosaukums</t>
  </si>
  <si>
    <t>Dobeles novada pašvaldības autoceļu un ielu saraksts DOBELES PILSĒTĀ</t>
  </si>
  <si>
    <t>Kopā Dobeles pilsētas ielas</t>
  </si>
  <si>
    <t>Kopā Auces ielas</t>
  </si>
  <si>
    <t>Dobeles novada pašvaldības autoceļu un ielu saraksts AUCES PILSĒTĀ</t>
  </si>
  <si>
    <t>Aizupes iela</t>
  </si>
  <si>
    <t>Apbūviešu iela</t>
  </si>
  <si>
    <t>Arāju iela</t>
  </si>
  <si>
    <t xml:space="preserve">Atmodas iela </t>
  </si>
  <si>
    <t>Atpūtas iela</t>
  </si>
  <si>
    <t>Augusta Bīlenšteina iela</t>
  </si>
  <si>
    <t>Ausmas iela</t>
  </si>
  <si>
    <t xml:space="preserve">Austrumu iela </t>
  </si>
  <si>
    <t xml:space="preserve">Avotu iela </t>
  </si>
  <si>
    <t>Ābeļu iela</t>
  </si>
  <si>
    <t xml:space="preserve">Ādama iela </t>
  </si>
  <si>
    <t xml:space="preserve">Baznīcas iela </t>
  </si>
  <si>
    <t xml:space="preserve">Bērzes iela </t>
  </si>
  <si>
    <t>Lokveida posms</t>
  </si>
  <si>
    <t xml:space="preserve">Bērzu iela </t>
  </si>
  <si>
    <t xml:space="preserve">Brīvības iela </t>
  </si>
  <si>
    <t>Pār Bērzi</t>
  </si>
  <si>
    <t>455487.90, 275722.20</t>
  </si>
  <si>
    <t xml:space="preserve">Celtnieku iela </t>
  </si>
  <si>
    <t xml:space="preserve">Ceriņu iela </t>
  </si>
  <si>
    <t xml:space="preserve">Dainu iela </t>
  </si>
  <si>
    <t xml:space="preserve">Dārza iela </t>
  </si>
  <si>
    <t xml:space="preserve">Deglava iela </t>
  </si>
  <si>
    <t xml:space="preserve">Dzelzceļa iela </t>
  </si>
  <si>
    <t xml:space="preserve">Dzirnavu iela </t>
  </si>
  <si>
    <t>Edgara Francmaņa iela</t>
  </si>
  <si>
    <t xml:space="preserve">Egļu iela </t>
  </si>
  <si>
    <t>Elektrības iela</t>
  </si>
  <si>
    <t>Gaismas iela</t>
  </si>
  <si>
    <t xml:space="preserve">Gaurata iela </t>
  </si>
  <si>
    <t>Šķērsbrauktuve 1</t>
  </si>
  <si>
    <t>Šķērsbrauktuve 2</t>
  </si>
  <si>
    <t xml:space="preserve">Graudu iela </t>
  </si>
  <si>
    <t>Hildas Vīkas iela</t>
  </si>
  <si>
    <t xml:space="preserve">Īles iela </t>
  </si>
  <si>
    <t xml:space="preserve">Jaunā iela </t>
  </si>
  <si>
    <t xml:space="preserve">Jāņa iela </t>
  </si>
  <si>
    <t>Jāņa Čakstes iela</t>
  </si>
  <si>
    <t xml:space="preserve">Kalēju iela </t>
  </si>
  <si>
    <t xml:space="preserve">Kalna iela </t>
  </si>
  <si>
    <t>Katoļu iela</t>
  </si>
  <si>
    <t>Kazarmu iela</t>
  </si>
  <si>
    <t>Keramikas iela</t>
  </si>
  <si>
    <t>Kooperācijas iela</t>
  </si>
  <si>
    <t>Krasta iela</t>
  </si>
  <si>
    <t xml:space="preserve">Krišjāņa Barona iela </t>
  </si>
  <si>
    <t>Krišjāņa Valdemāra</t>
  </si>
  <si>
    <t>Ķiršu iela</t>
  </si>
  <si>
    <t>Lauku iela</t>
  </si>
  <si>
    <t>Lazdu iela</t>
  </si>
  <si>
    <t xml:space="preserve">Lāčplēša iela </t>
  </si>
  <si>
    <t>Liepājas šoseja</t>
  </si>
  <si>
    <t>Liepājas šosejas paralēlc.</t>
  </si>
  <si>
    <t>Liepu iela</t>
  </si>
  <si>
    <t>Mazā Meža iela</t>
  </si>
  <si>
    <t>Mazā Priežu iela</t>
  </si>
  <si>
    <t>Meža prospekts</t>
  </si>
  <si>
    <t>Miera iela</t>
  </si>
  <si>
    <t>Muldavas iela</t>
  </si>
  <si>
    <t>Pieslēg. Noliktavas ielai</t>
  </si>
  <si>
    <t>Nākotnes iela</t>
  </si>
  <si>
    <t>Noliktavas iela</t>
  </si>
  <si>
    <t xml:space="preserve">Ošu iela </t>
  </si>
  <si>
    <t>Ozolu iela</t>
  </si>
  <si>
    <t xml:space="preserve">Parka iela </t>
  </si>
  <si>
    <t>Pavasara iela</t>
  </si>
  <si>
    <t>Pārupes iela</t>
  </si>
  <si>
    <t>Pļavas iela</t>
  </si>
  <si>
    <t>Priežu iela</t>
  </si>
  <si>
    <t>Puķu iela</t>
  </si>
  <si>
    <t>Pumpuru iela</t>
  </si>
  <si>
    <t>Robežu iela</t>
  </si>
  <si>
    <t>Rūpniecības iela</t>
  </si>
  <si>
    <t>Sanatorijas iela</t>
  </si>
  <si>
    <t xml:space="preserve">Saules iela </t>
  </si>
  <si>
    <t>Sila iela</t>
  </si>
  <si>
    <t xml:space="preserve">Skolas iela </t>
  </si>
  <si>
    <t xml:space="preserve">Smilšu iela </t>
  </si>
  <si>
    <t>Spodrības iela</t>
  </si>
  <si>
    <t>Sporta iela</t>
  </si>
  <si>
    <t>Sprīdīša iela</t>
  </si>
  <si>
    <t xml:space="preserve">Stacijas iela </t>
  </si>
  <si>
    <t xml:space="preserve">Strauta iela </t>
  </si>
  <si>
    <t>Strādnieku iela</t>
  </si>
  <si>
    <t>Strēlnieku iela</t>
  </si>
  <si>
    <t xml:space="preserve">Tērvetes iela </t>
  </si>
  <si>
    <t>Tirgus laukums</t>
  </si>
  <si>
    <t>Upes iela</t>
  </si>
  <si>
    <t>Uzvaras iela</t>
  </si>
  <si>
    <t>Viestura iela</t>
  </si>
  <si>
    <t>Virkus iela</t>
  </si>
  <si>
    <t>Vītolu iela</t>
  </si>
  <si>
    <t>Zaļā iela</t>
  </si>
  <si>
    <t>Zemgales iela</t>
  </si>
  <si>
    <t>Zivju iela</t>
  </si>
  <si>
    <t>Zvaigžņu iela</t>
  </si>
  <si>
    <t>Dobele</t>
  </si>
  <si>
    <t>1.maija iela</t>
  </si>
  <si>
    <t>Alkšņu iela</t>
  </si>
  <si>
    <t>Amatnieku iela</t>
  </si>
  <si>
    <t xml:space="preserve">Annas Brigaderes iela  </t>
  </si>
  <si>
    <r>
      <t>Aspazijas laukums</t>
    </r>
    <r>
      <rPr>
        <sz val="8"/>
        <color indexed="30"/>
        <rFont val="Calibri"/>
        <family val="2"/>
        <charset val="186"/>
        <scheme val="minor"/>
      </rPr>
      <t xml:space="preserve"> </t>
    </r>
  </si>
  <si>
    <t>vienvirz.braukt.</t>
  </si>
  <si>
    <t>Baznīcas iela</t>
  </si>
  <si>
    <t>Bēnes iela</t>
  </si>
  <si>
    <t>Bēnes paralēlbraukt.</t>
  </si>
  <si>
    <t xml:space="preserve">Bērzu iela       </t>
  </si>
  <si>
    <t xml:space="preserve">Brīvības iela       </t>
  </si>
  <si>
    <t>Brkt. uz Jelgavas ielu</t>
  </si>
  <si>
    <t>Dārza iela</t>
  </si>
  <si>
    <t>Dzirnavu iela</t>
  </si>
  <si>
    <t xml:space="preserve">Ernesta Dinsberga iela  </t>
  </si>
  <si>
    <t>Ganību iela</t>
  </si>
  <si>
    <t>Jaunā iela</t>
  </si>
  <si>
    <t>Jāņa Zālīša iela</t>
  </si>
  <si>
    <t xml:space="preserve">Jelgavas iela    </t>
  </si>
  <si>
    <t xml:space="preserve">Jura Mātera iela      </t>
  </si>
  <si>
    <t xml:space="preserve">Kalna iela             </t>
  </si>
  <si>
    <t>Kaļķu iela</t>
  </si>
  <si>
    <t xml:space="preserve">Kapsētas iela   </t>
  </si>
  <si>
    <t>Brauktuve uz kapsētu</t>
  </si>
  <si>
    <t xml:space="preserve">Lejas iela           </t>
  </si>
  <si>
    <t>Piebr.c. uz Bēnes ielu</t>
  </si>
  <si>
    <t>Liekņu iela</t>
  </si>
  <si>
    <t xml:space="preserve">Miera iela              </t>
  </si>
  <si>
    <t>Oskara Kalpaka iela</t>
  </si>
  <si>
    <t>Parka iela</t>
  </si>
  <si>
    <t xml:space="preserve">Pils iela             </t>
  </si>
  <si>
    <t xml:space="preserve">Pļavas iela         </t>
  </si>
  <si>
    <t xml:space="preserve">Puškina iela       </t>
  </si>
  <si>
    <t xml:space="preserve">Raiņa iela      </t>
  </si>
  <si>
    <t xml:space="preserve">Rūpniecības iela </t>
  </si>
  <si>
    <t xml:space="preserve">Skolas iela       </t>
  </si>
  <si>
    <t xml:space="preserve">Sporta iela        </t>
  </si>
  <si>
    <t>Stacijas iela</t>
  </si>
  <si>
    <t xml:space="preserve">Tehnikas iela   </t>
  </si>
  <si>
    <t>Tilta iela</t>
  </si>
  <si>
    <t>Varoņu iela</t>
  </si>
  <si>
    <t xml:space="preserve">Vītiņu iela          </t>
  </si>
  <si>
    <t>Auce</t>
  </si>
  <si>
    <t xml:space="preserve">Draudzības iela </t>
  </si>
  <si>
    <t xml:space="preserve">Upes iela </t>
  </si>
  <si>
    <t>441050.65, 281053.80</t>
  </si>
  <si>
    <t>Kaķenieki</t>
  </si>
  <si>
    <t>Augstkalne</t>
  </si>
  <si>
    <t>Augusta Deglava iela</t>
  </si>
  <si>
    <t>savien.ar A.Deglava</t>
  </si>
  <si>
    <t>Parka  iela</t>
  </si>
  <si>
    <t>Skolas iela</t>
  </si>
  <si>
    <t>Auri</t>
  </si>
  <si>
    <t>Gardenes iela</t>
  </si>
  <si>
    <t>Rūtas iela</t>
  </si>
  <si>
    <t>Ūdens iela</t>
  </si>
  <si>
    <t>Gardene</t>
  </si>
  <si>
    <t>Ķirpēnu iela</t>
  </si>
  <si>
    <t>Līvānu iela</t>
  </si>
  <si>
    <t>Ķirpēni</t>
  </si>
  <si>
    <t>Lielbērzes iela</t>
  </si>
  <si>
    <t>Lielbērze</t>
  </si>
  <si>
    <t>Liepziedu iela</t>
  </si>
  <si>
    <t>Liepziedi</t>
  </si>
  <si>
    <t>Auces iela</t>
  </si>
  <si>
    <t>Dzelzceļa iela</t>
  </si>
  <si>
    <t>Ezera iela</t>
  </si>
  <si>
    <t>Līduma iela</t>
  </si>
  <si>
    <t>Meža iela</t>
  </si>
  <si>
    <t>Pakalna iela</t>
  </si>
  <si>
    <t>Pasta iela</t>
  </si>
  <si>
    <t>Pionieru iela</t>
  </si>
  <si>
    <t>Smilšu iela</t>
  </si>
  <si>
    <t>Teodora Celma iela</t>
  </si>
  <si>
    <t>Tirgus iela</t>
  </si>
  <si>
    <t>Ceļš uz Centrālo laukumu</t>
  </si>
  <si>
    <t>Savienojums uz Jelgavas ielu</t>
  </si>
  <si>
    <t>Bēne</t>
  </si>
  <si>
    <t>Autoceļš V1102 - Avotiņi</t>
  </si>
  <si>
    <t>Autoceļš V1102 - Lejiņas</t>
  </si>
  <si>
    <t>Autoceļš V1102 - Mazkūras</t>
  </si>
  <si>
    <t>Bērze</t>
  </si>
  <si>
    <t>Autoceļš P97 - Ielejas</t>
  </si>
  <si>
    <t>Autoceļš P97 - Palejas</t>
  </si>
  <si>
    <t>Autoceļš P97 - Vērpīši</t>
  </si>
  <si>
    <t>Miltiņi  - Kultūras nams</t>
  </si>
  <si>
    <t>Miltiņu pasts - Pīlādzīši</t>
  </si>
  <si>
    <t>Miltiņu 1.līnija</t>
  </si>
  <si>
    <t>Miltiņi</t>
  </si>
  <si>
    <t>Autoc. P97 - Liepkalni - Vērpīši</t>
  </si>
  <si>
    <t>Šķibe</t>
  </si>
  <si>
    <t>Bērzu iela</t>
  </si>
  <si>
    <t>Jasmīnu iela</t>
  </si>
  <si>
    <t>Liepu iela - Āres</t>
  </si>
  <si>
    <t>Biksti</t>
  </si>
  <si>
    <t>Bukaiši</t>
  </si>
  <si>
    <t>Lejasstrazdi</t>
  </si>
  <si>
    <t>Aizstrautnieki</t>
  </si>
  <si>
    <t>Īle</t>
  </si>
  <si>
    <t>Ceriņu iela</t>
  </si>
  <si>
    <t>Dīķa iela</t>
  </si>
  <si>
    <t>Draudzības iela</t>
  </si>
  <si>
    <t>Pļavu iela</t>
  </si>
  <si>
    <t>Jaunbērze</t>
  </si>
  <si>
    <t>Akācijas</t>
  </si>
  <si>
    <t>Stirnu iela</t>
  </si>
  <si>
    <t>Arhitektu iela</t>
  </si>
  <si>
    <t>Pētera Upīša iela</t>
  </si>
  <si>
    <t>Graudu iela</t>
  </si>
  <si>
    <t>Ceriņi</t>
  </si>
  <si>
    <t>Laternu iela</t>
  </si>
  <si>
    <t xml:space="preserve">Lauku  iela </t>
  </si>
  <si>
    <t>Ziedu iela</t>
  </si>
  <si>
    <t>Savien. A1 ar Lauku ielu</t>
  </si>
  <si>
    <t>Krimūnas</t>
  </si>
  <si>
    <t>Savienojums ar V1098</t>
  </si>
  <si>
    <t>Ražotāji</t>
  </si>
  <si>
    <t>Lielauce</t>
  </si>
  <si>
    <t>Pils iela</t>
  </si>
  <si>
    <t>Apgulde</t>
  </si>
  <si>
    <t>Saules iela</t>
  </si>
  <si>
    <t xml:space="preserve">Ziedugravu iela </t>
  </si>
  <si>
    <t>Naudīte</t>
  </si>
  <si>
    <t>Penkule</t>
  </si>
  <si>
    <t>Tērvetes iela</t>
  </si>
  <si>
    <t>Tērvete</t>
  </si>
  <si>
    <t>Kroņauce</t>
  </si>
  <si>
    <t xml:space="preserve">Druvas iela </t>
  </si>
  <si>
    <t xml:space="preserve">Ezera iela </t>
  </si>
  <si>
    <t>Ukri</t>
  </si>
  <si>
    <t>Akadēmijas iela</t>
  </si>
  <si>
    <t>Buļļu iela</t>
  </si>
  <si>
    <t>Vecauce</t>
  </si>
  <si>
    <t>Lejas iela</t>
  </si>
  <si>
    <t xml:space="preserve">Liepu iela </t>
  </si>
  <si>
    <t>Ķevele</t>
  </si>
  <si>
    <t>savien. ar Zariņu ceļu</t>
  </si>
  <si>
    <t xml:space="preserve">Pavasara iela </t>
  </si>
  <si>
    <t>Vītiņi</t>
  </si>
  <si>
    <t>Dobeles novada pašvaldības autoceļu un ielu saraksts ZEBRENES pagastā</t>
  </si>
  <si>
    <t>Kopā Zebrenes pagasta autoceļi un ielas</t>
  </si>
  <si>
    <t>Zebrene</t>
  </si>
  <si>
    <t>Kop-garums</t>
  </si>
  <si>
    <t>Autoceļu un ielu garumi, km</t>
  </si>
  <si>
    <t>Dobeles novada pašvaldības autoceļu un ielu kopsavilkums uz 2024.gada 31.oktobri</t>
  </si>
  <si>
    <t>Kopā, km</t>
  </si>
  <si>
    <t>Kopējais laukums</t>
  </si>
  <si>
    <r>
      <t>Autoceļu un ielu laukumi, m</t>
    </r>
    <r>
      <rPr>
        <b/>
        <vertAlign val="superscript"/>
        <sz val="10"/>
        <rFont val="Arial"/>
        <family val="2"/>
        <charset val="186"/>
      </rPr>
      <t>2</t>
    </r>
  </si>
  <si>
    <r>
      <t>Ietves un veloceļi, m</t>
    </r>
    <r>
      <rPr>
        <b/>
        <vertAlign val="superscript"/>
        <sz val="10"/>
        <rFont val="Arial"/>
        <family val="2"/>
        <charset val="186"/>
      </rPr>
      <t>2</t>
    </r>
  </si>
  <si>
    <t>Ietves un veloceļi, m</t>
  </si>
  <si>
    <r>
      <t>Kopā,
 m</t>
    </r>
    <r>
      <rPr>
        <b/>
        <vertAlign val="superscript"/>
        <sz val="10"/>
        <rFont val="Arial"/>
        <family val="2"/>
        <charset val="186"/>
      </rPr>
      <t>2</t>
    </r>
  </si>
  <si>
    <t>garums, m</t>
  </si>
  <si>
    <t>skaits, gab.</t>
  </si>
  <si>
    <t>D100282100010</t>
  </si>
  <si>
    <t>D100282100011</t>
  </si>
  <si>
    <t>D100282100012</t>
  </si>
  <si>
    <t>D100282100013</t>
  </si>
  <si>
    <t>D100282100014</t>
  </si>
  <si>
    <t>D100282100015</t>
  </si>
  <si>
    <t>D100282100016</t>
  </si>
  <si>
    <t>D100282100017</t>
  </si>
  <si>
    <t>D100282100018</t>
  </si>
  <si>
    <t>D100282100019</t>
  </si>
  <si>
    <t>D100282100020</t>
  </si>
  <si>
    <t>D100282100021</t>
  </si>
  <si>
    <t>D100282100022</t>
  </si>
  <si>
    <t>D100282100023</t>
  </si>
  <si>
    <t>D100282100024</t>
  </si>
  <si>
    <t>D100282100025</t>
  </si>
  <si>
    <t>D100282100026</t>
  </si>
  <si>
    <t>D100282100027</t>
  </si>
  <si>
    <t>D100282100028</t>
  </si>
  <si>
    <t>D100282100029</t>
  </si>
  <si>
    <t>D100282100030</t>
  </si>
  <si>
    <t>D100282100031</t>
  </si>
  <si>
    <t>D100282100032</t>
  </si>
  <si>
    <t>D100282100033</t>
  </si>
  <si>
    <t>D100282100034</t>
  </si>
  <si>
    <t>D100282100035</t>
  </si>
  <si>
    <t>D100282100036</t>
  </si>
  <si>
    <t>D100282100037</t>
  </si>
  <si>
    <t>D100282100038</t>
  </si>
  <si>
    <t>D100282100039</t>
  </si>
  <si>
    <t>D100282100040</t>
  </si>
  <si>
    <t>D100282100041</t>
  </si>
  <si>
    <t>D100282100042</t>
  </si>
  <si>
    <t>D100282100043</t>
  </si>
  <si>
    <t>D100282100044</t>
  </si>
  <si>
    <t>D100282100045</t>
  </si>
  <si>
    <t>D100282100046</t>
  </si>
  <si>
    <t>D100282100047</t>
  </si>
  <si>
    <t>D100282100048</t>
  </si>
  <si>
    <t>D100282100049</t>
  </si>
  <si>
    <t>D100282100050</t>
  </si>
  <si>
    <t>D100282100051</t>
  </si>
  <si>
    <t>D100282100052</t>
  </si>
  <si>
    <t>D100282100053</t>
  </si>
  <si>
    <t>D100282100054</t>
  </si>
  <si>
    <t>D100282100055</t>
  </si>
  <si>
    <t>D100282100056</t>
  </si>
  <si>
    <t>D100282100057</t>
  </si>
  <si>
    <t>D100282100058</t>
  </si>
  <si>
    <t>D100282100059</t>
  </si>
  <si>
    <t>D100282100060</t>
  </si>
  <si>
    <t>D100282100061</t>
  </si>
  <si>
    <t>D100282100062</t>
  </si>
  <si>
    <t>D100282100063</t>
  </si>
  <si>
    <t>D100282100064</t>
  </si>
  <si>
    <t>D100282100065</t>
  </si>
  <si>
    <t>D100282100066</t>
  </si>
  <si>
    <t>D100282100067</t>
  </si>
  <si>
    <t>D100282100068</t>
  </si>
  <si>
    <t>D100282100069</t>
  </si>
  <si>
    <t>D100282100070</t>
  </si>
  <si>
    <t>D100282100071</t>
  </si>
  <si>
    <t>D100282100072</t>
  </si>
  <si>
    <t>D100282100073</t>
  </si>
  <si>
    <t>D100282100074</t>
  </si>
  <si>
    <t>D100282100075</t>
  </si>
  <si>
    <t>D100282100076</t>
  </si>
  <si>
    <t>D100282100077</t>
  </si>
  <si>
    <t>D100282100078</t>
  </si>
  <si>
    <t>D100282100079</t>
  </si>
  <si>
    <t>D100282100080</t>
  </si>
  <si>
    <t>D100282100081</t>
  </si>
  <si>
    <t>D100282100082</t>
  </si>
  <si>
    <t>D100282100083</t>
  </si>
  <si>
    <t>D100282100084</t>
  </si>
  <si>
    <t>D100282100085</t>
  </si>
  <si>
    <t>D100282100086</t>
  </si>
  <si>
    <t>D100282100087</t>
  </si>
  <si>
    <t>D100282100088</t>
  </si>
  <si>
    <t>D100282100089</t>
  </si>
  <si>
    <t>D100282100001</t>
  </si>
  <si>
    <t>D100282100002</t>
  </si>
  <si>
    <t>D100282100003</t>
  </si>
  <si>
    <t>D100282100004</t>
  </si>
  <si>
    <t>D100282100005</t>
  </si>
  <si>
    <t>D100282100006</t>
  </si>
  <si>
    <t>D100282100007</t>
  </si>
  <si>
    <t>D100282100008</t>
  </si>
  <si>
    <t>D100282100009</t>
  </si>
  <si>
    <t>D100282000010</t>
  </si>
  <si>
    <t>D100282000011</t>
  </si>
  <si>
    <t>D100282000012</t>
  </si>
  <si>
    <t>D100282000013</t>
  </si>
  <si>
    <t>D100282000014</t>
  </si>
  <si>
    <t>D100282000015</t>
  </si>
  <si>
    <t>D100282000016</t>
  </si>
  <si>
    <t>D100282000017</t>
  </si>
  <si>
    <t>D100282000018</t>
  </si>
  <si>
    <t>D100282000019</t>
  </si>
  <si>
    <t>D100282000020</t>
  </si>
  <si>
    <t>D100282000021</t>
  </si>
  <si>
    <t>D100282000022</t>
  </si>
  <si>
    <t>D100282000023</t>
  </si>
  <si>
    <t>D100282000024</t>
  </si>
  <si>
    <t>D100282000025</t>
  </si>
  <si>
    <t>D100282000026</t>
  </si>
  <si>
    <t>D100282000027</t>
  </si>
  <si>
    <t>D100282000028</t>
  </si>
  <si>
    <t>D100282000029</t>
  </si>
  <si>
    <t>D100282000030</t>
  </si>
  <si>
    <t>D100282000031</t>
  </si>
  <si>
    <t>D100282000032</t>
  </si>
  <si>
    <t>D100282000033</t>
  </si>
  <si>
    <t>D100282000034</t>
  </si>
  <si>
    <t>D100282000035</t>
  </si>
  <si>
    <t>D100282000036</t>
  </si>
  <si>
    <t>D100282000037</t>
  </si>
  <si>
    <t>D100282000038</t>
  </si>
  <si>
    <t>D100282000039</t>
  </si>
  <si>
    <t>D100282000040</t>
  </si>
  <si>
    <t>D100282000041</t>
  </si>
  <si>
    <t>D100282000001</t>
  </si>
  <si>
    <t>D100282000002</t>
  </si>
  <si>
    <t>D100282000003</t>
  </si>
  <si>
    <t>D100282000004</t>
  </si>
  <si>
    <t>D100282000005</t>
  </si>
  <si>
    <t>D100282000006</t>
  </si>
  <si>
    <t>D100282000007</t>
  </si>
  <si>
    <t>D100282000008</t>
  </si>
  <si>
    <t>D100282000009</t>
  </si>
  <si>
    <t>C100284000010</t>
  </si>
  <si>
    <t>A100284000013</t>
  </si>
  <si>
    <t>B100284000014</t>
  </si>
  <si>
    <t>B100284000015</t>
  </si>
  <si>
    <t>C100284000016</t>
  </si>
  <si>
    <t>B100284000017</t>
  </si>
  <si>
    <t>B100284000018</t>
  </si>
  <si>
    <t>B100284000019</t>
  </si>
  <si>
    <t>B100284000022</t>
  </si>
  <si>
    <t>C100284000023</t>
  </si>
  <si>
    <t>B100284000024</t>
  </si>
  <si>
    <t>B100284000025</t>
  </si>
  <si>
    <t>C100284000026</t>
  </si>
  <si>
    <t>B100284000027</t>
  </si>
  <si>
    <t>C100284000028</t>
  </si>
  <si>
    <t>C100284000029</t>
  </si>
  <si>
    <t>A100284000030</t>
  </si>
  <si>
    <t>B100284000001</t>
  </si>
  <si>
    <t>C100284000002</t>
  </si>
  <si>
    <t>B100284000005</t>
  </si>
  <si>
    <t>B100284000003</t>
  </si>
  <si>
    <t>B100284000006</t>
  </si>
  <si>
    <t>B100284000007</t>
  </si>
  <si>
    <t>B100284000008</t>
  </si>
  <si>
    <t>B100284000009</t>
  </si>
  <si>
    <t>B100284100010</t>
  </si>
  <si>
    <t>B100284100011</t>
  </si>
  <si>
    <t>B100284100012</t>
  </si>
  <si>
    <t>C100284100013</t>
  </si>
  <si>
    <t>A100284100014</t>
  </si>
  <si>
    <t>C100284100016</t>
  </si>
  <si>
    <t>C100284100017</t>
  </si>
  <si>
    <t>C100284100018</t>
  </si>
  <si>
    <t>B100284100019</t>
  </si>
  <si>
    <t>B100284100020</t>
  </si>
  <si>
    <t>C100284100022</t>
  </si>
  <si>
    <t>C100284100023</t>
  </si>
  <si>
    <t>C100284100024</t>
  </si>
  <si>
    <t>C100284100025</t>
  </si>
  <si>
    <t>B100284100026</t>
  </si>
  <si>
    <t>C100284100027</t>
  </si>
  <si>
    <t>B100284100028</t>
  </si>
  <si>
    <t>B100284100029</t>
  </si>
  <si>
    <t>B100284100030</t>
  </si>
  <si>
    <t>C100284100031</t>
  </si>
  <si>
    <t>C100284100032</t>
  </si>
  <si>
    <t>C100284100033</t>
  </si>
  <si>
    <t>C100284100034</t>
  </si>
  <si>
    <t>C100284100035</t>
  </si>
  <si>
    <t>C100284100036</t>
  </si>
  <si>
    <t>C100284100037</t>
  </si>
  <si>
    <t>B100284100038</t>
  </si>
  <si>
    <t>C100284100039</t>
  </si>
  <si>
    <t>C100284100040</t>
  </si>
  <si>
    <t>C100284100041</t>
  </si>
  <si>
    <t>A100284100001</t>
  </si>
  <si>
    <t>B100284100002</t>
  </si>
  <si>
    <t>C100284100003</t>
  </si>
  <si>
    <t>C100284100004</t>
  </si>
  <si>
    <t>B100284100006</t>
  </si>
  <si>
    <t>B100284100007</t>
  </si>
  <si>
    <t>B100284100008</t>
  </si>
  <si>
    <t>B100284100009</t>
  </si>
  <si>
    <t>C100284200010</t>
  </si>
  <si>
    <t>B100284200012</t>
  </si>
  <si>
    <t>B100284200013</t>
  </si>
  <si>
    <t>B100284200015</t>
  </si>
  <si>
    <t>B100284200016</t>
  </si>
  <si>
    <t>B100284200017</t>
  </si>
  <si>
    <t>B100284200018</t>
  </si>
  <si>
    <t>B100284200019</t>
  </si>
  <si>
    <t>B100284200020</t>
  </si>
  <si>
    <t>B100284200021</t>
  </si>
  <si>
    <t>B100284200022</t>
  </si>
  <si>
    <t>B100284200023</t>
  </si>
  <si>
    <t>B100284200024</t>
  </si>
  <si>
    <t>C100284200025</t>
  </si>
  <si>
    <t>A100284200028</t>
  </si>
  <si>
    <t>B100284200031</t>
  </si>
  <si>
    <t>B100284200032</t>
  </si>
  <si>
    <t>A100284200034</t>
  </si>
  <si>
    <t>B100284200035</t>
  </si>
  <si>
    <t>B100284200037</t>
  </si>
  <si>
    <t>B100284200038</t>
  </si>
  <si>
    <t>B100284200039</t>
  </si>
  <si>
    <t>B100284200040</t>
  </si>
  <si>
    <t>C100284200041</t>
  </si>
  <si>
    <t>B100284200042</t>
  </si>
  <si>
    <t>B100284200043</t>
  </si>
  <si>
    <t>C100284200044</t>
  </si>
  <si>
    <t>B100284200045</t>
  </si>
  <si>
    <t>C100284200046</t>
  </si>
  <si>
    <t>C100284200048</t>
  </si>
  <si>
    <t>C100284200001</t>
  </si>
  <si>
    <t>C100284200002</t>
  </si>
  <si>
    <t>B100284200003</t>
  </si>
  <si>
    <t>B100284200004</t>
  </si>
  <si>
    <t>B100284200005</t>
  </si>
  <si>
    <t>B100284200008</t>
  </si>
  <si>
    <t>B100284200009</t>
  </si>
  <si>
    <t>C100284300010</t>
  </si>
  <si>
    <t>B100284300011</t>
  </si>
  <si>
    <t>B100284300012</t>
  </si>
  <si>
    <t>B100284300013</t>
  </si>
  <si>
    <t>C100284300014</t>
  </si>
  <si>
    <t>C100284300015</t>
  </si>
  <si>
    <t>B100284300016</t>
  </si>
  <si>
    <t>C100284300017</t>
  </si>
  <si>
    <t>B100284300001</t>
  </si>
  <si>
    <t>C100284300002</t>
  </si>
  <si>
    <t>C100284300003</t>
  </si>
  <si>
    <t>C100284300004</t>
  </si>
  <si>
    <t>C100284300005</t>
  </si>
  <si>
    <t>B100284300006</t>
  </si>
  <si>
    <t>B100284300007</t>
  </si>
  <si>
    <t>B100284300008</t>
  </si>
  <si>
    <t>B100284300009</t>
  </si>
  <si>
    <t>B100284400010</t>
  </si>
  <si>
    <t>B100284400011</t>
  </si>
  <si>
    <t>B100284400013</t>
  </si>
  <si>
    <t>B100284400014</t>
  </si>
  <si>
    <t>B100284400015</t>
  </si>
  <si>
    <t>B100284400016</t>
  </si>
  <si>
    <t>A100284400017</t>
  </si>
  <si>
    <t>B100284400018</t>
  </si>
  <si>
    <t>B100284400019</t>
  </si>
  <si>
    <t>B100284400020</t>
  </si>
  <si>
    <t>A100284400021</t>
  </si>
  <si>
    <t>B100284400022</t>
  </si>
  <si>
    <t>B100284400023</t>
  </si>
  <si>
    <t>C100284400024</t>
  </si>
  <si>
    <t>A100284400025</t>
  </si>
  <si>
    <t>A100284400026</t>
  </si>
  <si>
    <t>B100284400027</t>
  </si>
  <si>
    <t>B100284400028</t>
  </si>
  <si>
    <t>C100284400029</t>
  </si>
  <si>
    <t>C100284400030</t>
  </si>
  <si>
    <t>B100284400031</t>
  </si>
  <si>
    <t>B100284400032</t>
  </si>
  <si>
    <t>B100284400033</t>
  </si>
  <si>
    <t>A100284400034</t>
  </si>
  <si>
    <t>C100284400035</t>
  </si>
  <si>
    <t>B100284400036</t>
  </si>
  <si>
    <t>B100284400037</t>
  </si>
  <si>
    <t>A100284400001</t>
  </si>
  <si>
    <t>B100284400002</t>
  </si>
  <si>
    <t>B100284400003</t>
  </si>
  <si>
    <t>C100284400004</t>
  </si>
  <si>
    <t>B100284400005</t>
  </si>
  <si>
    <t>B100284400006</t>
  </si>
  <si>
    <t>B100284400007</t>
  </si>
  <si>
    <t>C100284400008</t>
  </si>
  <si>
    <t>C100284400009</t>
  </si>
  <si>
    <t>B100284500010</t>
  </si>
  <si>
    <t>A100284500011</t>
  </si>
  <si>
    <t>C100284500012</t>
  </si>
  <si>
    <t>A100284500013</t>
  </si>
  <si>
    <t>B100284500014</t>
  </si>
  <si>
    <t>B100284500015</t>
  </si>
  <si>
    <t>A100284500016</t>
  </si>
  <si>
    <t>B100284500017</t>
  </si>
  <si>
    <t>A100284500018</t>
  </si>
  <si>
    <t>C100284500019</t>
  </si>
  <si>
    <t>C100284500020</t>
  </si>
  <si>
    <t>C100284500021</t>
  </si>
  <si>
    <t>C100284500022</t>
  </si>
  <si>
    <t>B100284500023</t>
  </si>
  <si>
    <t>B100284500024</t>
  </si>
  <si>
    <t>B100284500025</t>
  </si>
  <si>
    <t>B100284500026</t>
  </si>
  <si>
    <t>B100284500027</t>
  </si>
  <si>
    <t>B100284500031</t>
  </si>
  <si>
    <t>C100284500032</t>
  </si>
  <si>
    <t>B100284500001</t>
  </si>
  <si>
    <t>C100284500002</t>
  </si>
  <si>
    <t>B100284500003</t>
  </si>
  <si>
    <t>C100284500004</t>
  </si>
  <si>
    <t>B100284500005</t>
  </si>
  <si>
    <t>B100284500006</t>
  </si>
  <si>
    <t>B100284500008</t>
  </si>
  <si>
    <t>B100284500009</t>
  </si>
  <si>
    <t>B100284500033</t>
  </si>
  <si>
    <t>C100284600010</t>
  </si>
  <si>
    <t>C100284600011</t>
  </si>
  <si>
    <t>B100284600012</t>
  </si>
  <si>
    <t>C100284600013</t>
  </si>
  <si>
    <t>B100284600014</t>
  </si>
  <si>
    <t>B100284600015</t>
  </si>
  <si>
    <t>B100284600016</t>
  </si>
  <si>
    <t>C100284600017</t>
  </si>
  <si>
    <t>B100284600018</t>
  </si>
  <si>
    <t>C100284600019</t>
  </si>
  <si>
    <t>C100284600020</t>
  </si>
  <si>
    <t>C100284600021</t>
  </si>
  <si>
    <t>B100284600022</t>
  </si>
  <si>
    <t>C100284600023</t>
  </si>
  <si>
    <t>C100284600024</t>
  </si>
  <si>
    <t>B100284600025</t>
  </si>
  <si>
    <t>B100284600001</t>
  </si>
  <si>
    <t>B100284600002</t>
  </si>
  <si>
    <t>C100284600003</t>
  </si>
  <si>
    <t>C100284600004</t>
  </si>
  <si>
    <t>C100284600005</t>
  </si>
  <si>
    <t>B100284600006</t>
  </si>
  <si>
    <t>B100284600007</t>
  </si>
  <si>
    <t>B100284600008</t>
  </si>
  <si>
    <t>A100284600009</t>
  </si>
  <si>
    <t>C100284700010</t>
  </si>
  <si>
    <t>C100284700012</t>
  </si>
  <si>
    <t>B100284700013</t>
  </si>
  <si>
    <t>C100284700014</t>
  </si>
  <si>
    <t>A100284700015</t>
  </si>
  <si>
    <t>B100284700016</t>
  </si>
  <si>
    <t>B100284700017</t>
  </si>
  <si>
    <t>B100284700018</t>
  </si>
  <si>
    <t>B100284700019</t>
  </si>
  <si>
    <t>B100284700020</t>
  </si>
  <si>
    <t>B100284700021</t>
  </si>
  <si>
    <t>C100284700022</t>
  </si>
  <si>
    <t>B100284700023</t>
  </si>
  <si>
    <t>C100284700024</t>
  </si>
  <si>
    <t>C100284700025</t>
  </si>
  <si>
    <t>C100284700026</t>
  </si>
  <si>
    <t>C100284700027</t>
  </si>
  <si>
    <t>C100284700028</t>
  </si>
  <si>
    <t>B100284700029</t>
  </si>
  <si>
    <t>C100284700030</t>
  </si>
  <si>
    <t>A100284700031</t>
  </si>
  <si>
    <t>B100284700032</t>
  </si>
  <si>
    <t>C100284700033</t>
  </si>
  <si>
    <t>C100284700034</t>
  </si>
  <si>
    <t>C100284700004</t>
  </si>
  <si>
    <t>B100284700005</t>
  </si>
  <si>
    <t>B100284700006</t>
  </si>
  <si>
    <t>C100284700007</t>
  </si>
  <si>
    <t>C100284700008</t>
  </si>
  <si>
    <t>B100284700009</t>
  </si>
  <si>
    <t>C100284700304</t>
  </si>
  <si>
    <t>C100284800010</t>
  </si>
  <si>
    <t>B100284800011</t>
  </si>
  <si>
    <t>B100284800012</t>
  </si>
  <si>
    <t>C100284800013</t>
  </si>
  <si>
    <t>C100284800014</t>
  </si>
  <si>
    <t>B100284800015</t>
  </si>
  <si>
    <t>C100284800016</t>
  </si>
  <si>
    <t>B100284800017</t>
  </si>
  <si>
    <t>B100284800018</t>
  </si>
  <si>
    <t>C100284800019</t>
  </si>
  <si>
    <t>C100284800020</t>
  </si>
  <si>
    <t>B100284800021</t>
  </si>
  <si>
    <t>C100284800022</t>
  </si>
  <si>
    <t>C100284800023</t>
  </si>
  <si>
    <t>C100284800024</t>
  </si>
  <si>
    <t>C100284800025</t>
  </si>
  <si>
    <t>C100284800026</t>
  </si>
  <si>
    <t>B100284800001</t>
  </si>
  <si>
    <t>B100284800002</t>
  </si>
  <si>
    <t>B100284800003</t>
  </si>
  <si>
    <t>C100284800004</t>
  </si>
  <si>
    <t>B100284800005</t>
  </si>
  <si>
    <t>C100284800006</t>
  </si>
  <si>
    <t>B100284800007</t>
  </si>
  <si>
    <t>B100284800008</t>
  </si>
  <si>
    <t>C100284800009</t>
  </si>
  <si>
    <t>C100284900010</t>
  </si>
  <si>
    <t>B100284900011</t>
  </si>
  <si>
    <t>A100284900012</t>
  </si>
  <si>
    <t>B100284900013</t>
  </si>
  <si>
    <t>C100284900014</t>
  </si>
  <si>
    <t>B100284900015</t>
  </si>
  <si>
    <t>C100284900016</t>
  </si>
  <si>
    <t>B100284900017</t>
  </si>
  <si>
    <t>C100284900019</t>
  </si>
  <si>
    <t>C100284900020</t>
  </si>
  <si>
    <t>B100284900021</t>
  </si>
  <si>
    <t>B100284900022</t>
  </si>
  <si>
    <t>B100284900023</t>
  </si>
  <si>
    <t>C100284900024</t>
  </si>
  <si>
    <t>B100284900025</t>
  </si>
  <si>
    <t>C100284900026</t>
  </si>
  <si>
    <t>C100284900027</t>
  </si>
  <si>
    <t>C100284900029</t>
  </si>
  <si>
    <t>C100284900030</t>
  </si>
  <si>
    <t>B100284900031</t>
  </si>
  <si>
    <t>B100284900032</t>
  </si>
  <si>
    <t>C100284900033</t>
  </si>
  <si>
    <t>B100284900034</t>
  </si>
  <si>
    <t>B100284900035</t>
  </si>
  <si>
    <t>C100284900036</t>
  </si>
  <si>
    <t>C100284900037</t>
  </si>
  <si>
    <t>B100284900038</t>
  </si>
  <si>
    <t>C100284900039</t>
  </si>
  <si>
    <t>B100284900001</t>
  </si>
  <si>
    <t>B100284900002</t>
  </si>
  <si>
    <t>B100284900004</t>
  </si>
  <si>
    <t>C100284900006</t>
  </si>
  <si>
    <t>C100284900007</t>
  </si>
  <si>
    <t>B100284900008</t>
  </si>
  <si>
    <t>C100284900009</t>
  </si>
  <si>
    <t>B100285000010</t>
  </si>
  <si>
    <t>B100285000011</t>
  </si>
  <si>
    <t>C100285000012</t>
  </si>
  <si>
    <t>B100285000013</t>
  </si>
  <si>
    <t>B100285000014</t>
  </si>
  <si>
    <t>C100285000015</t>
  </si>
  <si>
    <t>C100285000016</t>
  </si>
  <si>
    <t>B100285000018</t>
  </si>
  <si>
    <t>C100285000020</t>
  </si>
  <si>
    <t>C100285000022</t>
  </si>
  <si>
    <t>A100285000024</t>
  </si>
  <si>
    <t>B100285000026</t>
  </si>
  <si>
    <t>C100285000028</t>
  </si>
  <si>
    <t>B100285000030</t>
  </si>
  <si>
    <t>B100285000031</t>
  </si>
  <si>
    <t>C100285000032</t>
  </si>
  <si>
    <t>C100285000033</t>
  </si>
  <si>
    <t>A100285000001</t>
  </si>
  <si>
    <t>A100285000002</t>
  </si>
  <si>
    <t>B100285000003</t>
  </si>
  <si>
    <t>B100285000004</t>
  </si>
  <si>
    <t>A100285000005</t>
  </si>
  <si>
    <t>B100285000006</t>
  </si>
  <si>
    <t>B100285000007</t>
  </si>
  <si>
    <t>B100285000008</t>
  </si>
  <si>
    <t>C100285000009</t>
  </si>
  <si>
    <t>A100285100001</t>
  </si>
  <si>
    <t>C100285100002</t>
  </si>
  <si>
    <t>B100285100003</t>
  </si>
  <si>
    <t>B100285100004</t>
  </si>
  <si>
    <t>C100285100005</t>
  </si>
  <si>
    <t>A100285100008</t>
  </si>
  <si>
    <t>B100285100009</t>
  </si>
  <si>
    <t>B100285100010</t>
  </si>
  <si>
    <t>A100285100011</t>
  </si>
  <si>
    <t>C100285100012</t>
  </si>
  <si>
    <t>B100285100013</t>
  </si>
  <si>
    <t>B100285100014</t>
  </si>
  <si>
    <t>C100285100015</t>
  </si>
  <si>
    <t>A100285200001</t>
  </si>
  <si>
    <t>B100285200002</t>
  </si>
  <si>
    <t>B100285200003</t>
  </si>
  <si>
    <t>B100285200004</t>
  </si>
  <si>
    <t>B100285200005</t>
  </si>
  <si>
    <t>C100285200006</t>
  </si>
  <si>
    <t>A100285200007</t>
  </si>
  <si>
    <t>B100285200008</t>
  </si>
  <si>
    <t>A100285200009</t>
  </si>
  <si>
    <t>A100285200010</t>
  </si>
  <si>
    <t>A100285200011</t>
  </si>
  <si>
    <t>A100285200012</t>
  </si>
  <si>
    <t>C100285200013</t>
  </si>
  <si>
    <t>B100285200014</t>
  </si>
  <si>
    <t>B100285200015</t>
  </si>
  <si>
    <t>A100285200016</t>
  </si>
  <si>
    <t>C100285200017</t>
  </si>
  <si>
    <t>A100285200018</t>
  </si>
  <si>
    <t>B100285200019</t>
  </si>
  <si>
    <t>B100285200020</t>
  </si>
  <si>
    <t>C100285200021</t>
  </si>
  <si>
    <t>C100285200023</t>
  </si>
  <si>
    <t>B100285300001</t>
  </si>
  <si>
    <t>C100285300002</t>
  </si>
  <si>
    <t>B100285300003</t>
  </si>
  <si>
    <t>C100285300004</t>
  </si>
  <si>
    <t>B100285300005</t>
  </si>
  <si>
    <t>C100285300006</t>
  </si>
  <si>
    <t>B100285300007</t>
  </si>
  <si>
    <t>C100285300008</t>
  </si>
  <si>
    <t>B100285300009</t>
  </si>
  <si>
    <t>B100285300010</t>
  </si>
  <si>
    <t>B100285300011</t>
  </si>
  <si>
    <t>B100285300012</t>
  </si>
  <si>
    <t>C100285300013</t>
  </si>
  <si>
    <t>C100285300014</t>
  </si>
  <si>
    <t>C100285300015</t>
  </si>
  <si>
    <t>B100285300016</t>
  </si>
  <si>
    <t>B100285300017</t>
  </si>
  <si>
    <t>C100285300018</t>
  </si>
  <si>
    <t>B100285300019</t>
  </si>
  <si>
    <t>C100285300020</t>
  </si>
  <si>
    <t>B100285300021</t>
  </si>
  <si>
    <t>C100285300022</t>
  </si>
  <si>
    <t>B100285300023</t>
  </si>
  <si>
    <t>A100285300024</t>
  </si>
  <si>
    <t>B100285300025</t>
  </si>
  <si>
    <t>B100285300026</t>
  </si>
  <si>
    <t>B100285300027</t>
  </si>
  <si>
    <t>A100285300028</t>
  </si>
  <si>
    <t>B100285300029</t>
  </si>
  <si>
    <t>A100285300030</t>
  </si>
  <si>
    <t>A100285300031</t>
  </si>
  <si>
    <t>B100285300032</t>
  </si>
  <si>
    <t>A100285300033</t>
  </si>
  <si>
    <t>B100285300034</t>
  </si>
  <si>
    <t>A100285400001</t>
  </si>
  <si>
    <t>B100285400002</t>
  </si>
  <si>
    <t>B100285400003</t>
  </si>
  <si>
    <t>C100285400004</t>
  </si>
  <si>
    <t>A100285400005</t>
  </si>
  <si>
    <t>B100285400006</t>
  </si>
  <si>
    <t>C100285400007</t>
  </si>
  <si>
    <t>C100285400008</t>
  </si>
  <si>
    <t>C100285400009</t>
  </si>
  <si>
    <t>B100285400010</t>
  </si>
  <si>
    <t>C100285400011</t>
  </si>
  <si>
    <t>C100285400012</t>
  </si>
  <si>
    <t>C100285400013</t>
  </si>
  <si>
    <t>B100285400014</t>
  </si>
  <si>
    <t>A100285400015</t>
  </si>
  <si>
    <t>A100285400016</t>
  </si>
  <si>
    <t>C100285400017</t>
  </si>
  <si>
    <t>C100285400018</t>
  </si>
  <si>
    <t>C100285400019</t>
  </si>
  <si>
    <t>C100285400020</t>
  </si>
  <si>
    <t>A100285400021</t>
  </si>
  <si>
    <t>B100285400022</t>
  </si>
  <si>
    <t>C100285400023</t>
  </si>
  <si>
    <t>A100285400024</t>
  </si>
  <si>
    <t>B100285400025</t>
  </si>
  <si>
    <t>B100285400026</t>
  </si>
  <si>
    <t>B100285400027</t>
  </si>
  <si>
    <t>B100285400028</t>
  </si>
  <si>
    <t>B100285400029</t>
  </si>
  <si>
    <t>B100285400030</t>
  </si>
  <si>
    <t>B100285400031</t>
  </si>
  <si>
    <t>C100285400032</t>
  </si>
  <si>
    <t>C100285400033</t>
  </si>
  <si>
    <t>B100285400034</t>
  </si>
  <si>
    <t>B100285400035</t>
  </si>
  <si>
    <t>B100285400036</t>
  </si>
  <si>
    <t>B100285400037</t>
  </si>
  <si>
    <t>C100285400038</t>
  </si>
  <si>
    <t>B100285400039</t>
  </si>
  <si>
    <t>B100285400040</t>
  </si>
  <si>
    <t>B100285400041</t>
  </si>
  <si>
    <t>C100285400042</t>
  </si>
  <si>
    <t>B100285400043</t>
  </si>
  <si>
    <t>B100285400044</t>
  </si>
  <si>
    <t>B100285400045</t>
  </si>
  <si>
    <t>A100285400047</t>
  </si>
  <si>
    <t>B100285500001</t>
  </si>
  <si>
    <t>B100285500002</t>
  </si>
  <si>
    <t>C100285500003</t>
  </si>
  <si>
    <t>B100285500004</t>
  </si>
  <si>
    <t>C100285500005</t>
  </si>
  <si>
    <t>C100285500006</t>
  </si>
  <si>
    <t>B100285500007</t>
  </si>
  <si>
    <t>B100285500008</t>
  </si>
  <si>
    <t>B100285500009</t>
  </si>
  <si>
    <t>B100285500010</t>
  </si>
  <si>
    <t>A100285500011</t>
  </si>
  <si>
    <t>C100285500012</t>
  </si>
  <si>
    <t>B100285500013</t>
  </si>
  <si>
    <t>C100285500014</t>
  </si>
  <si>
    <t>C100285500018</t>
  </si>
  <si>
    <t>C100285500019</t>
  </si>
  <si>
    <t>C100285500020</t>
  </si>
  <si>
    <t>B100285600001</t>
  </si>
  <si>
    <t>B100285600002</t>
  </si>
  <si>
    <t>B100285600003</t>
  </si>
  <si>
    <t>B100285600004</t>
  </si>
  <si>
    <t>C100285600005</t>
  </si>
  <si>
    <t>B100285600006</t>
  </si>
  <si>
    <t>C100285600008</t>
  </si>
  <si>
    <t>C100285600009</t>
  </si>
  <si>
    <t>C100285600010</t>
  </si>
  <si>
    <t>C100285600011</t>
  </si>
  <si>
    <t>B100285600012</t>
  </si>
  <si>
    <t>B100285600013</t>
  </si>
  <si>
    <t>A100285700001</t>
  </si>
  <si>
    <t>A100285700002</t>
  </si>
  <si>
    <t>A100285700003</t>
  </si>
  <si>
    <t>C100285700004</t>
  </si>
  <si>
    <t>B100285700005</t>
  </si>
  <si>
    <t>C100285700006</t>
  </si>
  <si>
    <t>B100285700007</t>
  </si>
  <si>
    <t>B100285700008</t>
  </si>
  <si>
    <t>B100285700009</t>
  </si>
  <si>
    <t>B100285700010</t>
  </si>
  <si>
    <t>B100285700011</t>
  </si>
  <si>
    <t>C100285700012</t>
  </si>
  <si>
    <t>B100285700014</t>
  </si>
  <si>
    <t>C100285700015</t>
  </si>
  <si>
    <t>B100285700016</t>
  </si>
  <si>
    <t>B100285700017</t>
  </si>
  <si>
    <t>A100285700018</t>
  </si>
  <si>
    <t>A100285700019</t>
  </si>
  <si>
    <t>C100285700021</t>
  </si>
  <si>
    <t>B100285700022</t>
  </si>
  <si>
    <t>C100285700023</t>
  </si>
  <si>
    <t>C100285700025</t>
  </si>
  <si>
    <t>C100285700026</t>
  </si>
  <si>
    <t>C100285700027</t>
  </si>
  <si>
    <t>C100285700028</t>
  </si>
  <si>
    <t>B100285800001</t>
  </si>
  <si>
    <t>B100285800002</t>
  </si>
  <si>
    <t>B100285800003</t>
  </si>
  <si>
    <t>B100285800004</t>
  </si>
  <si>
    <t>A100285800005</t>
  </si>
  <si>
    <t>C100285800006</t>
  </si>
  <si>
    <t>C100285800007</t>
  </si>
  <si>
    <t>A100285800008</t>
  </si>
  <si>
    <t>B100285800009</t>
  </si>
  <si>
    <t>B100285800010</t>
  </si>
  <si>
    <t>A100285800011</t>
  </si>
  <si>
    <t>C100285800013</t>
  </si>
  <si>
    <t>B200284400012</t>
  </si>
  <si>
    <t>B200284700011</t>
  </si>
  <si>
    <t>B200284700001</t>
  </si>
  <si>
    <t>B200284500007</t>
  </si>
  <si>
    <t>C200285800012</t>
  </si>
  <si>
    <t>B200285100006</t>
  </si>
  <si>
    <t>A200285700020</t>
  </si>
  <si>
    <t>C200285700029</t>
  </si>
  <si>
    <t>B200284100021</t>
  </si>
  <si>
    <t>C200284100015</t>
  </si>
  <si>
    <t>C200285000034</t>
  </si>
  <si>
    <t>Pētera iela</t>
  </si>
  <si>
    <t>D100282100090</t>
  </si>
  <si>
    <t>D100282100091</t>
  </si>
  <si>
    <t>B100284000031</t>
  </si>
  <si>
    <t>A100284000032</t>
  </si>
  <si>
    <t>A100284000033</t>
  </si>
  <si>
    <t>A100284000034</t>
  </si>
  <si>
    <t>B100284200049</t>
  </si>
  <si>
    <t>B100284200050</t>
  </si>
  <si>
    <t>B100284200051</t>
  </si>
  <si>
    <t>B100284200052</t>
  </si>
  <si>
    <t>A100284200053</t>
  </si>
  <si>
    <t>A100284200054</t>
  </si>
  <si>
    <t>A100284200055</t>
  </si>
  <si>
    <t>C100284200056</t>
  </si>
  <si>
    <t>C100284200057</t>
  </si>
  <si>
    <t>A100284200058</t>
  </si>
  <si>
    <t>A100284200059</t>
  </si>
  <si>
    <t>B100284200060</t>
  </si>
  <si>
    <t>A100284200061</t>
  </si>
  <si>
    <t>A100284200062</t>
  </si>
  <si>
    <t>B100284200063</t>
  </si>
  <si>
    <t>C100284300031</t>
  </si>
  <si>
    <t>C100284300028</t>
  </si>
  <si>
    <t>B100284300021</t>
  </si>
  <si>
    <t>B100284300022</t>
  </si>
  <si>
    <t>B100284300029</t>
  </si>
  <si>
    <t>A100284300019</t>
  </si>
  <si>
    <t>A100284300020</t>
  </si>
  <si>
    <t>A100284300023</t>
  </si>
  <si>
    <t>A100284300024</t>
  </si>
  <si>
    <t>A100284300025</t>
  </si>
  <si>
    <t>A100284300026</t>
  </si>
  <si>
    <t>A100284300027</t>
  </si>
  <si>
    <t>A100284300030</t>
  </si>
  <si>
    <t>A100284300032</t>
  </si>
  <si>
    <t>A100284300033</t>
  </si>
  <si>
    <t>A100284300034</t>
  </si>
  <si>
    <t>A100284300035</t>
  </si>
  <si>
    <t>A100284300036</t>
  </si>
  <si>
    <t>A100284300037</t>
  </si>
  <si>
    <t>A100284300038</t>
  </si>
  <si>
    <t>A100284300039</t>
  </si>
  <si>
    <t>A100284300040</t>
  </si>
  <si>
    <t>C100284300041</t>
  </si>
  <si>
    <t>C100284300042</t>
  </si>
  <si>
    <t>A100284400038</t>
  </si>
  <si>
    <t>A100284400039</t>
  </si>
  <si>
    <t>A100284400040</t>
  </si>
  <si>
    <t>B100284400041</t>
  </si>
  <si>
    <t>A100284400042</t>
  </si>
  <si>
    <t>A100284400043</t>
  </si>
  <si>
    <t>A100284400044</t>
  </si>
  <si>
    <t>B100284400045</t>
  </si>
  <si>
    <t>B100284400046</t>
  </si>
  <si>
    <t>B100284400047</t>
  </si>
  <si>
    <t>B100284400048</t>
  </si>
  <si>
    <t>B100284400049</t>
  </si>
  <si>
    <t>B100284400050</t>
  </si>
  <si>
    <t>A100284400051</t>
  </si>
  <si>
    <t>B100284400052</t>
  </si>
  <si>
    <t>A100284400053</t>
  </si>
  <si>
    <t>B100284400054</t>
  </si>
  <si>
    <t>A100284400055</t>
  </si>
  <si>
    <t>B100284400056</t>
  </si>
  <si>
    <t>A100284900040</t>
  </si>
  <si>
    <t>A100284900041</t>
  </si>
  <si>
    <t>A100284900042</t>
  </si>
  <si>
    <t>B100284900043</t>
  </si>
  <si>
    <t>A100284900044</t>
  </si>
  <si>
    <t>B100284900045</t>
  </si>
  <si>
    <t>B100284900046</t>
  </si>
  <si>
    <t>C100284900047</t>
  </si>
  <si>
    <t>C100284900048</t>
  </si>
  <si>
    <t>B100285000035</t>
  </si>
  <si>
    <t>B100285000036</t>
  </si>
  <si>
    <t>C100285000037</t>
  </si>
  <si>
    <t>B100285000038</t>
  </si>
  <si>
    <t>B100285000039</t>
  </si>
  <si>
    <t>A100285000040</t>
  </si>
  <si>
    <t>A100285000041</t>
  </si>
  <si>
    <t>B100285000042</t>
  </si>
  <si>
    <t>C100285000043</t>
  </si>
  <si>
    <t>A100285000044</t>
  </si>
  <si>
    <t>B100285000045</t>
  </si>
  <si>
    <t>B100285200022</t>
  </si>
  <si>
    <t>B100285200023</t>
  </si>
  <si>
    <t>A100285200024</t>
  </si>
  <si>
    <t>A100285400048</t>
  </si>
  <si>
    <t>A100285400049</t>
  </si>
  <si>
    <t>A100285400050</t>
  </si>
  <si>
    <t>A100285500021</t>
  </si>
  <si>
    <t>B100285500022</t>
  </si>
  <si>
    <t>C100285500023</t>
  </si>
  <si>
    <t>B100285500024</t>
  </si>
  <si>
    <t>A100285500025</t>
  </si>
  <si>
    <t>A100285600014</t>
  </si>
  <si>
    <t>A100285600015</t>
  </si>
  <si>
    <t>B100285700030</t>
  </si>
  <si>
    <t>A100285700031</t>
  </si>
  <si>
    <t>A100285700032</t>
  </si>
  <si>
    <t>A100285700033</t>
  </si>
  <si>
    <t>B100285700034</t>
  </si>
  <si>
    <t>B100285700035</t>
  </si>
  <si>
    <t>B100285700036</t>
  </si>
  <si>
    <t>Reģistrētās inženierbūves VZD</t>
  </si>
  <si>
    <t>Jāreģistrē inženierbūves VZD</t>
  </si>
  <si>
    <t>*ceļš neatrodas uz pašvaldības zemes</t>
  </si>
  <si>
    <t>Gadā plānots reģistrēt 20% no nereģistrētajām inženierbūvēm</t>
  </si>
  <si>
    <t>2024.gada 4.novembris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</si>
</sst>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.000"/>
    <numFmt numFmtId="165" formatCode="#,##0.000"/>
    <numFmt numFmtId="166" formatCode="0.0"/>
    <numFmt numFmtId="167" formatCode="#,##0.0"/>
    <numFmt numFmtId="168" formatCode="_-&quot;Ls&quot;\ * #,##0.00_-;\-&quot;Ls&quot;\ * #,##0.00_-;_-&quot;Ls&quot;\ * &quot;-&quot;??_-;_-@_-"/>
    <numFmt numFmtId="169" formatCode="0.0000"/>
  </numFmts>
  <fonts count="4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name val="Arial"/>
      <family val="2"/>
      <charset val="186"/>
    </font>
    <font>
      <vertAlign val="superscript"/>
      <sz val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i/>
      <sz val="8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i/>
      <sz val="9"/>
      <name val="Arial"/>
      <family val="2"/>
      <charset val="186"/>
    </font>
    <font>
      <sz val="7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charset val="186"/>
    </font>
    <font>
      <sz val="8"/>
      <color indexed="8"/>
      <name val="Calibri"/>
      <family val="2"/>
    </font>
    <font>
      <sz val="8"/>
      <color theme="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8"/>
      <color theme="1" tint="4.9989318521683403E-2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8"/>
      <color rgb="FFFF0000"/>
      <name val="Calibri"/>
      <family val="2"/>
    </font>
    <font>
      <sz val="7"/>
      <name val="Calibri"/>
      <family val="2"/>
      <charset val="186"/>
      <scheme val="minor"/>
    </font>
    <font>
      <sz val="7"/>
      <name val="Arial"/>
      <family val="2"/>
      <charset val="186"/>
    </font>
    <font>
      <sz val="8"/>
      <color theme="1" tint="0.499984740745262"/>
      <name val="Calibri"/>
      <family val="2"/>
      <scheme val="minor"/>
    </font>
    <font>
      <i/>
      <sz val="8"/>
      <name val="Calibri"/>
      <family val="2"/>
      <charset val="186"/>
    </font>
    <font>
      <i/>
      <sz val="8"/>
      <color theme="1" tint="4.9989318521683403E-2"/>
      <name val="Calibri"/>
      <family val="2"/>
      <charset val="186"/>
      <scheme val="minor"/>
    </font>
    <font>
      <sz val="8"/>
      <color indexed="30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i/>
      <sz val="8"/>
      <color indexed="8"/>
      <name val="Calibri"/>
      <family val="2"/>
      <charset val="186"/>
    </font>
    <font>
      <i/>
      <sz val="8"/>
      <color theme="9" tint="-0.249977111117893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8"/>
      <name val="Arial"/>
      <family val="2"/>
      <charset val="186"/>
    </font>
    <font>
      <b/>
      <i/>
      <sz val="8"/>
      <color theme="1"/>
      <name val="Calibri"/>
      <family val="2"/>
      <charset val="186"/>
      <scheme val="minor"/>
    </font>
    <font>
      <sz val="8.5"/>
      <name val="Arial"/>
      <family val="2"/>
      <charset val="186"/>
    </font>
    <font>
      <b/>
      <i/>
      <sz val="8.5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6" fillId="0" borderId="0"/>
    <xf numFmtId="0" fontId="6" fillId="0" borderId="0"/>
    <xf numFmtId="0" fontId="16" fillId="0" borderId="0"/>
    <xf numFmtId="168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31" fillId="0" borderId="0"/>
  </cellStyleXfs>
  <cellXfs count="1656">
    <xf numFmtId="0" fontId="0" fillId="0" borderId="0" xfId="0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horizontal="right"/>
    </xf>
    <xf numFmtId="0" fontId="1" fillId="0" borderId="0" xfId="3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1" fillId="0" borderId="0" xfId="3" applyFont="1"/>
    <xf numFmtId="0" fontId="1" fillId="0" borderId="1" xfId="3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1" fontId="9" fillId="0" borderId="11" xfId="3" applyNumberFormat="1" applyFont="1" applyBorder="1" applyAlignment="1">
      <alignment horizontal="center" vertical="center"/>
    </xf>
    <xf numFmtId="3" fontId="1" fillId="0" borderId="0" xfId="3" applyNumberFormat="1" applyFont="1" applyAlignment="1">
      <alignment vertical="center"/>
    </xf>
    <xf numFmtId="164" fontId="1" fillId="0" borderId="0" xfId="3" applyNumberFormat="1" applyFont="1"/>
    <xf numFmtId="164" fontId="1" fillId="0" borderId="0" xfId="3" applyNumberFormat="1" applyFont="1" applyAlignment="1">
      <alignment horizontal="center"/>
    </xf>
    <xf numFmtId="0" fontId="1" fillId="0" borderId="0" xfId="3" applyFont="1" applyAlignment="1">
      <alignment horizontal="center"/>
    </xf>
    <xf numFmtId="0" fontId="7" fillId="0" borderId="2" xfId="3" applyFont="1" applyBorder="1" applyAlignment="1">
      <alignment vertical="center"/>
    </xf>
    <xf numFmtId="3" fontId="7" fillId="0" borderId="0" xfId="3" applyNumberFormat="1" applyFont="1"/>
    <xf numFmtId="3" fontId="7" fillId="0" borderId="0" xfId="3" applyNumberFormat="1" applyFont="1" applyAlignment="1">
      <alignment horizontal="center"/>
    </xf>
    <xf numFmtId="0" fontId="7" fillId="0" borderId="9" xfId="3" applyFont="1" applyBorder="1" applyAlignment="1">
      <alignment horizontal="center"/>
    </xf>
    <xf numFmtId="0" fontId="1" fillId="0" borderId="2" xfId="3" applyFont="1" applyBorder="1" applyAlignment="1">
      <alignment vertical="center"/>
    </xf>
    <xf numFmtId="165" fontId="7" fillId="0" borderId="0" xfId="3" applyNumberFormat="1" applyFont="1"/>
    <xf numFmtId="3" fontId="1" fillId="0" borderId="0" xfId="3" applyNumberFormat="1" applyFont="1"/>
    <xf numFmtId="166" fontId="1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165" fontId="1" fillId="0" borderId="0" xfId="3" applyNumberFormat="1" applyFont="1"/>
    <xf numFmtId="164" fontId="1" fillId="0" borderId="15" xfId="3" applyNumberFormat="1" applyFont="1" applyBorder="1" applyAlignment="1">
      <alignment horizontal="center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vertical="top"/>
    </xf>
    <xf numFmtId="0" fontId="7" fillId="0" borderId="9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/>
    </xf>
    <xf numFmtId="0" fontId="1" fillId="0" borderId="9" xfId="3" applyFont="1" applyBorder="1" applyAlignment="1">
      <alignment vertical="center"/>
    </xf>
    <xf numFmtId="167" fontId="1" fillId="0" borderId="0" xfId="3" applyNumberFormat="1" applyFont="1"/>
    <xf numFmtId="0" fontId="6" fillId="0" borderId="0" xfId="2"/>
    <xf numFmtId="0" fontId="1" fillId="0" borderId="17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3" fontId="1" fillId="0" borderId="10" xfId="3" applyNumberFormat="1" applyFont="1" applyBorder="1" applyAlignment="1">
      <alignment vertical="center"/>
    </xf>
    <xf numFmtId="164" fontId="1" fillId="0" borderId="12" xfId="3" applyNumberFormat="1" applyFont="1" applyBorder="1" applyAlignment="1">
      <alignment horizontal="center" vertical="center" wrapText="1"/>
    </xf>
    <xf numFmtId="164" fontId="10" fillId="0" borderId="0" xfId="3" applyNumberFormat="1" applyFont="1" applyAlignment="1">
      <alignment horizontal="center"/>
    </xf>
    <xf numFmtId="0" fontId="8" fillId="0" borderId="0" xfId="2" applyFont="1" applyAlignment="1">
      <alignment vertical="center"/>
    </xf>
    <xf numFmtId="3" fontId="1" fillId="0" borderId="0" xfId="3" applyNumberFormat="1" applyFont="1" applyAlignment="1">
      <alignment horizontal="center"/>
    </xf>
    <xf numFmtId="3" fontId="7" fillId="0" borderId="1" xfId="3" applyNumberFormat="1" applyFont="1" applyBorder="1" applyAlignment="1">
      <alignment horizontal="center"/>
    </xf>
    <xf numFmtId="3" fontId="13" fillId="0" borderId="1" xfId="3" applyNumberFormat="1" applyFont="1" applyBorder="1" applyAlignment="1">
      <alignment horizontal="center"/>
    </xf>
    <xf numFmtId="49" fontId="13" fillId="0" borderId="1" xfId="3" applyNumberFormat="1" applyFont="1" applyBorder="1" applyAlignment="1">
      <alignment horizontal="center" vertical="center"/>
    </xf>
    <xf numFmtId="166" fontId="1" fillId="0" borderId="0" xfId="3" applyNumberFormat="1" applyFont="1" applyAlignment="1">
      <alignment horizontal="center"/>
    </xf>
    <xf numFmtId="166" fontId="7" fillId="0" borderId="1" xfId="3" applyNumberFormat="1" applyFont="1" applyBorder="1" applyAlignment="1">
      <alignment horizontal="center"/>
    </xf>
    <xf numFmtId="164" fontId="1" fillId="0" borderId="1" xfId="7" applyNumberFormat="1" applyFont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0" xfId="3" applyFont="1" applyAlignment="1">
      <alignment horizontal="right"/>
    </xf>
    <xf numFmtId="0" fontId="1" fillId="0" borderId="15" xfId="2" applyFont="1" applyBorder="1"/>
    <xf numFmtId="0" fontId="10" fillId="0" borderId="16" xfId="2" applyFont="1" applyBorder="1"/>
    <xf numFmtId="0" fontId="10" fillId="0" borderId="0" xfId="2" applyFont="1"/>
    <xf numFmtId="0" fontId="1" fillId="0" borderId="0" xfId="2" applyFont="1"/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8" fillId="0" borderId="0" xfId="3" applyFont="1" applyAlignment="1">
      <alignment horizontal="center"/>
    </xf>
    <xf numFmtId="164" fontId="10" fillId="0" borderId="0" xfId="3" applyNumberFormat="1" applyFont="1"/>
    <xf numFmtId="0" fontId="4" fillId="0" borderId="0" xfId="3" applyFont="1"/>
    <xf numFmtId="0" fontId="8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8" fillId="0" borderId="3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0" fontId="6" fillId="0" borderId="0" xfId="2" applyAlignment="1">
      <alignment horizontal="center" wrapText="1"/>
    </xf>
    <xf numFmtId="164" fontId="6" fillId="0" borderId="35" xfId="2" applyNumberFormat="1" applyBorder="1" applyAlignment="1">
      <alignment horizontal="center"/>
    </xf>
    <xf numFmtId="164" fontId="6" fillId="0" borderId="13" xfId="2" applyNumberFormat="1" applyBorder="1" applyAlignment="1">
      <alignment horizontal="center"/>
    </xf>
    <xf numFmtId="164" fontId="6" fillId="0" borderId="38" xfId="2" applyNumberFormat="1" applyBorder="1" applyAlignment="1">
      <alignment horizontal="center"/>
    </xf>
    <xf numFmtId="164" fontId="6" fillId="0" borderId="39" xfId="2" applyNumberFormat="1" applyBorder="1" applyAlignment="1">
      <alignment horizontal="center"/>
    </xf>
    <xf numFmtId="164" fontId="6" fillId="0" borderId="42" xfId="2" applyNumberFormat="1" applyBorder="1" applyAlignment="1">
      <alignment horizontal="center"/>
    </xf>
    <xf numFmtId="164" fontId="6" fillId="0" borderId="43" xfId="2" applyNumberFormat="1" applyBorder="1" applyAlignment="1">
      <alignment horizontal="center"/>
    </xf>
    <xf numFmtId="0" fontId="8" fillId="0" borderId="45" xfId="2" applyFont="1" applyBorder="1" applyAlignment="1">
      <alignment horizontal="center"/>
    </xf>
    <xf numFmtId="164" fontId="8" fillId="0" borderId="47" xfId="2" applyNumberFormat="1" applyFont="1" applyBorder="1" applyAlignment="1">
      <alignment horizontal="center"/>
    </xf>
    <xf numFmtId="166" fontId="8" fillId="0" borderId="46" xfId="2" applyNumberFormat="1" applyFont="1" applyBorder="1" applyAlignment="1">
      <alignment horizontal="center"/>
    </xf>
    <xf numFmtId="0" fontId="8" fillId="0" borderId="50" xfId="2" applyFont="1" applyBorder="1" applyAlignment="1">
      <alignment horizontal="center"/>
    </xf>
    <xf numFmtId="3" fontId="8" fillId="0" borderId="51" xfId="2" applyNumberFormat="1" applyFont="1" applyBorder="1" applyAlignment="1">
      <alignment horizontal="center"/>
    </xf>
    <xf numFmtId="0" fontId="8" fillId="0" borderId="0" xfId="2" applyFont="1"/>
    <xf numFmtId="2" fontId="6" fillId="0" borderId="0" xfId="2" applyNumberFormat="1" applyAlignment="1">
      <alignment horizontal="center"/>
    </xf>
    <xf numFmtId="0" fontId="19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14" fontId="1" fillId="0" borderId="0" xfId="2" applyNumberFormat="1" applyFont="1" applyAlignment="1">
      <alignment horizontal="left"/>
    </xf>
    <xf numFmtId="164" fontId="6" fillId="0" borderId="0" xfId="2" applyNumberFormat="1"/>
    <xf numFmtId="0" fontId="6" fillId="0" borderId="0" xfId="2" applyAlignment="1">
      <alignment horizontal="right"/>
    </xf>
    <xf numFmtId="0" fontId="20" fillId="0" borderId="3" xfId="7" applyFont="1" applyBorder="1" applyAlignment="1">
      <alignment horizontal="center" vertical="center"/>
    </xf>
    <xf numFmtId="0" fontId="21" fillId="0" borderId="4" xfId="4" applyFont="1" applyBorder="1" applyAlignment="1">
      <alignment vertical="center" wrapText="1"/>
    </xf>
    <xf numFmtId="0" fontId="11" fillId="0" borderId="13" xfId="7" applyFont="1" applyBorder="1" applyAlignment="1">
      <alignment horizontal="left" vertical="center"/>
    </xf>
    <xf numFmtId="0" fontId="21" fillId="0" borderId="6" xfId="4" applyFont="1" applyBorder="1" applyAlignment="1">
      <alignment vertical="center" wrapText="1"/>
    </xf>
    <xf numFmtId="2" fontId="11" fillId="0" borderId="39" xfId="7" applyNumberFormat="1" applyFont="1" applyBorder="1" applyAlignment="1">
      <alignment horizontal="center" vertical="center"/>
    </xf>
    <xf numFmtId="0" fontId="11" fillId="0" borderId="39" xfId="7" applyFont="1" applyBorder="1" applyAlignment="1">
      <alignment horizontal="left" vertical="center"/>
    </xf>
    <xf numFmtId="0" fontId="21" fillId="0" borderId="8" xfId="4" applyFont="1" applyBorder="1" applyAlignment="1">
      <alignment vertical="center" wrapText="1"/>
    </xf>
    <xf numFmtId="0" fontId="11" fillId="0" borderId="14" xfId="7" applyFont="1" applyBorder="1" applyAlignment="1">
      <alignment horizontal="left" vertical="center"/>
    </xf>
    <xf numFmtId="0" fontId="22" fillId="0" borderId="6" xfId="4" applyFont="1" applyBorder="1" applyAlignment="1">
      <alignment horizontal="left" vertical="center" wrapText="1"/>
    </xf>
    <xf numFmtId="0" fontId="21" fillId="0" borderId="13" xfId="4" applyFont="1" applyBorder="1" applyAlignment="1">
      <alignment horizontal="left" vertical="center" wrapText="1"/>
    </xf>
    <xf numFmtId="0" fontId="22" fillId="0" borderId="8" xfId="4" applyFont="1" applyBorder="1" applyAlignment="1">
      <alignment horizontal="left" vertical="center" wrapText="1"/>
    </xf>
    <xf numFmtId="0" fontId="21" fillId="0" borderId="14" xfId="4" applyFont="1" applyBorder="1" applyAlignment="1">
      <alignment horizontal="left" vertical="center" wrapText="1"/>
    </xf>
    <xf numFmtId="0" fontId="11" fillId="0" borderId="13" xfId="7" applyFont="1" applyBorder="1" applyAlignment="1">
      <alignment horizontal="center" vertical="center"/>
    </xf>
    <xf numFmtId="0" fontId="11" fillId="0" borderId="39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 wrapText="1"/>
    </xf>
    <xf numFmtId="0" fontId="23" fillId="0" borderId="39" xfId="4" applyFont="1" applyBorder="1" applyAlignment="1">
      <alignment horizontal="center" vertical="center" wrapText="1"/>
    </xf>
    <xf numFmtId="0" fontId="23" fillId="0" borderId="14" xfId="4" applyFont="1" applyBorder="1" applyAlignment="1">
      <alignment horizontal="center" vertical="center" wrapText="1"/>
    </xf>
    <xf numFmtId="0" fontId="22" fillId="0" borderId="4" xfId="4" applyFont="1" applyBorder="1" applyAlignment="1">
      <alignment horizontal="left" vertical="center" wrapText="1"/>
    </xf>
    <xf numFmtId="0" fontId="22" fillId="0" borderId="10" xfId="4" applyFont="1" applyBorder="1" applyAlignment="1">
      <alignment horizontal="left" vertical="center" wrapText="1"/>
    </xf>
    <xf numFmtId="0" fontId="21" fillId="0" borderId="1" xfId="4" applyFont="1" applyBorder="1" applyAlignment="1">
      <alignment horizontal="left" vertical="center" wrapText="1"/>
    </xf>
    <xf numFmtId="0" fontId="11" fillId="0" borderId="1" xfId="7" applyFont="1" applyBorder="1" applyAlignment="1">
      <alignment horizontal="center" vertical="center"/>
    </xf>
    <xf numFmtId="0" fontId="21" fillId="0" borderId="58" xfId="4" applyFont="1" applyBorder="1" applyAlignment="1">
      <alignment horizontal="left" vertical="center" wrapText="1"/>
    </xf>
    <xf numFmtId="0" fontId="11" fillId="0" borderId="58" xfId="7" applyFont="1" applyBorder="1" applyAlignment="1">
      <alignment horizontal="center" vertical="center"/>
    </xf>
    <xf numFmtId="0" fontId="11" fillId="0" borderId="12" xfId="7" applyFont="1" applyBorder="1" applyAlignment="1">
      <alignment horizontal="left" vertical="center"/>
    </xf>
    <xf numFmtId="0" fontId="11" fillId="0" borderId="67" xfId="7" applyFont="1" applyBorder="1" applyAlignment="1">
      <alignment horizontal="left" vertical="center"/>
    </xf>
    <xf numFmtId="0" fontId="11" fillId="0" borderId="1" xfId="7" applyFont="1" applyBorder="1" applyAlignment="1">
      <alignment horizontal="left" vertical="center"/>
    </xf>
    <xf numFmtId="0" fontId="21" fillId="0" borderId="64" xfId="4" applyFont="1" applyBorder="1" applyAlignment="1">
      <alignment horizontal="left" vertical="center" wrapText="1"/>
    </xf>
    <xf numFmtId="0" fontId="11" fillId="0" borderId="64" xfId="7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23" fillId="0" borderId="58" xfId="4" applyFont="1" applyBorder="1" applyAlignment="1">
      <alignment horizontal="center" vertical="center" wrapText="1"/>
    </xf>
    <xf numFmtId="0" fontId="21" fillId="0" borderId="67" xfId="4" applyFont="1" applyBorder="1" applyAlignment="1">
      <alignment vertical="center" wrapText="1"/>
    </xf>
    <xf numFmtId="0" fontId="21" fillId="0" borderId="10" xfId="4" applyFont="1" applyBorder="1" applyAlignment="1">
      <alignment vertical="center" wrapText="1"/>
    </xf>
    <xf numFmtId="0" fontId="11" fillId="0" borderId="11" xfId="7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5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/>
    </xf>
    <xf numFmtId="0" fontId="11" fillId="0" borderId="4" xfId="7" applyFont="1" applyBorder="1"/>
    <xf numFmtId="0" fontId="11" fillId="0" borderId="5" xfId="7" applyFont="1" applyBorder="1" applyAlignment="1">
      <alignment horizontal="center"/>
    </xf>
    <xf numFmtId="0" fontId="11" fillId="0" borderId="6" xfId="7" applyFont="1" applyBorder="1"/>
    <xf numFmtId="0" fontId="11" fillId="0" borderId="7" xfId="7" applyFont="1" applyBorder="1" applyAlignment="1">
      <alignment horizontal="center"/>
    </xf>
    <xf numFmtId="0" fontId="11" fillId="0" borderId="8" xfId="7" applyFont="1" applyBorder="1"/>
    <xf numFmtId="0" fontId="11" fillId="0" borderId="13" xfId="8" applyFont="1" applyBorder="1" applyAlignment="1">
      <alignment horizontal="left"/>
    </xf>
    <xf numFmtId="0" fontId="11" fillId="0" borderId="39" xfId="8" applyFont="1" applyBorder="1" applyAlignment="1">
      <alignment horizontal="left"/>
    </xf>
    <xf numFmtId="0" fontId="11" fillId="0" borderId="14" xfId="8" applyFont="1" applyBorder="1" applyAlignment="1">
      <alignment horizontal="left"/>
    </xf>
    <xf numFmtId="0" fontId="11" fillId="0" borderId="13" xfId="7" applyFont="1" applyBorder="1" applyAlignment="1">
      <alignment horizontal="center"/>
    </xf>
    <xf numFmtId="0" fontId="11" fillId="0" borderId="39" xfId="7" applyFont="1" applyBorder="1" applyAlignment="1">
      <alignment horizontal="center"/>
    </xf>
    <xf numFmtId="0" fontId="11" fillId="0" borderId="14" xfId="7" applyFont="1" applyBorder="1" applyAlignment="1">
      <alignment horizontal="center"/>
    </xf>
    <xf numFmtId="0" fontId="24" fillId="0" borderId="6" xfId="7" applyFont="1" applyBorder="1" applyAlignment="1">
      <alignment horizontal="left"/>
    </xf>
    <xf numFmtId="0" fontId="11" fillId="0" borderId="9" xfId="7" applyFont="1" applyBorder="1" applyAlignment="1">
      <alignment horizontal="center"/>
    </xf>
    <xf numFmtId="0" fontId="24" fillId="0" borderId="10" xfId="7" applyFont="1" applyBorder="1" applyAlignment="1">
      <alignment horizontal="left"/>
    </xf>
    <xf numFmtId="0" fontId="12" fillId="0" borderId="5" xfId="7" applyFont="1" applyBorder="1" applyAlignment="1">
      <alignment horizontal="center"/>
    </xf>
    <xf numFmtId="0" fontId="13" fillId="0" borderId="6" xfId="7" applyFont="1" applyBorder="1" applyAlignment="1">
      <alignment horizontal="left"/>
    </xf>
    <xf numFmtId="0" fontId="11" fillId="0" borderId="4" xfId="7" applyFont="1" applyBorder="1" applyAlignment="1">
      <alignment horizontal="left" vertical="center"/>
    </xf>
    <xf numFmtId="0" fontId="11" fillId="0" borderId="6" xfId="7" applyFont="1" applyBorder="1" applyAlignment="1">
      <alignment horizontal="left" vertical="center"/>
    </xf>
    <xf numFmtId="0" fontId="11" fillId="0" borderId="10" xfId="7" applyFont="1" applyBorder="1" applyAlignment="1">
      <alignment vertical="top" wrapText="1"/>
    </xf>
    <xf numFmtId="0" fontId="25" fillId="0" borderId="6" xfId="7" applyFont="1" applyBorder="1" applyAlignment="1">
      <alignment horizontal="left"/>
    </xf>
    <xf numFmtId="0" fontId="25" fillId="0" borderId="8" xfId="7" applyFont="1" applyBorder="1" applyAlignment="1">
      <alignment horizontal="left"/>
    </xf>
    <xf numFmtId="0" fontId="24" fillId="0" borderId="8" xfId="7" applyFont="1" applyBorder="1" applyAlignment="1">
      <alignment horizontal="left"/>
    </xf>
    <xf numFmtId="0" fontId="11" fillId="0" borderId="4" xfId="7" applyFont="1" applyBorder="1" applyAlignment="1">
      <alignment horizontal="left" vertical="center" wrapText="1"/>
    </xf>
    <xf numFmtId="0" fontId="11" fillId="0" borderId="10" xfId="7" applyFont="1" applyBorder="1" applyAlignment="1">
      <alignment horizontal="left" vertical="center"/>
    </xf>
    <xf numFmtId="0" fontId="11" fillId="0" borderId="8" xfId="7" applyFont="1" applyBorder="1" applyAlignment="1">
      <alignment horizontal="left" vertical="center"/>
    </xf>
    <xf numFmtId="0" fontId="11" fillId="0" borderId="58" xfId="8" applyFont="1" applyBorder="1" applyAlignment="1">
      <alignment horizontal="left"/>
    </xf>
    <xf numFmtId="0" fontId="11" fillId="0" borderId="68" xfId="8" applyFont="1" applyBorder="1" applyAlignment="1">
      <alignment horizontal="left"/>
    </xf>
    <xf numFmtId="0" fontId="11" fillId="0" borderId="68" xfId="7" applyFont="1" applyBorder="1" applyAlignment="1">
      <alignment horizontal="center" vertical="center"/>
    </xf>
    <xf numFmtId="0" fontId="11" fillId="0" borderId="64" xfId="8" applyFont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1" fillId="0" borderId="13" xfId="8" applyFont="1" applyBorder="1" applyAlignment="1">
      <alignment horizontal="left" vertical="center"/>
    </xf>
    <xf numFmtId="0" fontId="11" fillId="0" borderId="11" xfId="7" applyFont="1" applyBorder="1" applyAlignment="1">
      <alignment horizontal="center" vertical="center" wrapText="1"/>
    </xf>
    <xf numFmtId="0" fontId="11" fillId="0" borderId="14" xfId="8" applyFont="1" applyBorder="1" applyAlignment="1">
      <alignment horizontal="left" vertical="center"/>
    </xf>
    <xf numFmtId="0" fontId="11" fillId="0" borderId="12" xfId="7" applyFont="1" applyBorder="1" applyAlignment="1">
      <alignment horizontal="center" vertical="center" wrapText="1"/>
    </xf>
    <xf numFmtId="0" fontId="11" fillId="0" borderId="64" xfId="8" applyFont="1" applyBorder="1" applyAlignment="1">
      <alignment horizontal="left" vertical="center"/>
    </xf>
    <xf numFmtId="0" fontId="11" fillId="0" borderId="1" xfId="8" applyFont="1" applyBorder="1" applyAlignment="1">
      <alignment horizontal="left" vertical="center"/>
    </xf>
    <xf numFmtId="0" fontId="11" fillId="0" borderId="1" xfId="7" applyFont="1" applyBorder="1" applyAlignment="1">
      <alignment horizontal="center" vertical="center" wrapText="1"/>
    </xf>
    <xf numFmtId="0" fontId="11" fillId="0" borderId="58" xfId="7" applyFont="1" applyBorder="1" applyAlignment="1">
      <alignment horizontal="center"/>
    </xf>
    <xf numFmtId="0" fontId="11" fillId="0" borderId="68" xfId="7" applyFont="1" applyBorder="1" applyAlignment="1">
      <alignment horizontal="center"/>
    </xf>
    <xf numFmtId="0" fontId="11" fillId="0" borderId="64" xfId="7" applyFont="1" applyBorder="1" applyAlignment="1">
      <alignment horizontal="center"/>
    </xf>
    <xf numFmtId="0" fontId="11" fillId="0" borderId="1" xfId="7" applyFont="1" applyBorder="1" applyAlignment="1">
      <alignment horizontal="center"/>
    </xf>
    <xf numFmtId="0" fontId="12" fillId="0" borderId="10" xfId="7" applyFont="1" applyBorder="1"/>
    <xf numFmtId="0" fontId="11" fillId="0" borderId="10" xfId="7" applyFont="1" applyBorder="1"/>
    <xf numFmtId="0" fontId="13" fillId="0" borderId="6" xfId="7" applyFont="1" applyBorder="1" applyAlignment="1">
      <alignment horizontal="left" wrapText="1"/>
    </xf>
    <xf numFmtId="0" fontId="26" fillId="0" borderId="6" xfId="7" applyFont="1" applyBorder="1"/>
    <xf numFmtId="0" fontId="13" fillId="0" borderId="10" xfId="7" applyFont="1" applyBorder="1" applyAlignment="1">
      <alignment horizontal="left"/>
    </xf>
    <xf numFmtId="0" fontId="27" fillId="0" borderId="6" xfId="7" applyFont="1" applyBorder="1"/>
    <xf numFmtId="0" fontId="17" fillId="0" borderId="8" xfId="7" applyFont="1" applyBorder="1" applyAlignment="1">
      <alignment horizontal="right"/>
    </xf>
    <xf numFmtId="0" fontId="13" fillId="0" borderId="10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/>
    </xf>
    <xf numFmtId="0" fontId="11" fillId="0" borderId="6" xfId="7" applyFont="1" applyBorder="1" applyAlignment="1">
      <alignment horizontal="left" vertical="center" wrapText="1"/>
    </xf>
    <xf numFmtId="0" fontId="11" fillId="0" borderId="10" xfId="7" applyFont="1" applyBorder="1" applyAlignment="1">
      <alignment horizontal="left" vertical="center" wrapText="1"/>
    </xf>
    <xf numFmtId="0" fontId="11" fillId="0" borderId="14" xfId="8" applyFont="1" applyBorder="1" applyAlignment="1">
      <alignment horizontal="center"/>
    </xf>
    <xf numFmtId="0" fontId="11" fillId="0" borderId="64" xfId="7" applyFont="1" applyBorder="1" applyAlignment="1">
      <alignment horizontal="left" vertical="center"/>
    </xf>
    <xf numFmtId="0" fontId="23" fillId="0" borderId="64" xfId="4" applyFont="1" applyBorder="1" applyAlignment="1">
      <alignment horizontal="center" vertical="center" wrapText="1"/>
    </xf>
    <xf numFmtId="0" fontId="11" fillId="0" borderId="11" xfId="7" applyFont="1" applyBorder="1" applyAlignment="1">
      <alignment horizontal="left" vertical="center"/>
    </xf>
    <xf numFmtId="0" fontId="12" fillId="0" borderId="9" xfId="7" applyFont="1" applyBorder="1" applyAlignment="1">
      <alignment horizontal="center"/>
    </xf>
    <xf numFmtId="0" fontId="26" fillId="0" borderId="10" xfId="7" applyFont="1" applyBorder="1"/>
    <xf numFmtId="0" fontId="11" fillId="0" borderId="1" xfId="8" applyFont="1" applyBorder="1" applyAlignment="1">
      <alignment horizontal="center"/>
    </xf>
    <xf numFmtId="0" fontId="11" fillId="0" borderId="10" xfId="7" applyFont="1" applyBorder="1" applyAlignment="1">
      <alignment vertical="center" wrapText="1"/>
    </xf>
    <xf numFmtId="0" fontId="21" fillId="0" borderId="10" xfId="4" applyFont="1" applyBorder="1" applyAlignment="1">
      <alignment horizontal="left" vertical="center" wrapText="1"/>
    </xf>
    <xf numFmtId="0" fontId="21" fillId="0" borderId="4" xfId="4" applyFont="1" applyBorder="1" applyAlignment="1">
      <alignment horizontal="left" vertical="top" wrapText="1"/>
    </xf>
    <xf numFmtId="0" fontId="21" fillId="0" borderId="8" xfId="4" applyFont="1" applyBorder="1" applyAlignment="1">
      <alignment horizontal="left" vertical="top" wrapText="1"/>
    </xf>
    <xf numFmtId="164" fontId="11" fillId="0" borderId="14" xfId="7" applyNumberFormat="1" applyFont="1" applyBorder="1" applyAlignment="1">
      <alignment horizontal="left" vertical="center"/>
    </xf>
    <xf numFmtId="0" fontId="21" fillId="0" borderId="6" xfId="4" applyFont="1" applyBorder="1" applyAlignment="1">
      <alignment horizontal="left" vertical="top" wrapText="1"/>
    </xf>
    <xf numFmtId="0" fontId="21" fillId="0" borderId="8" xfId="4" applyFont="1" applyBorder="1" applyAlignment="1">
      <alignment vertical="top" wrapText="1"/>
    </xf>
    <xf numFmtId="0" fontId="12" fillId="0" borderId="14" xfId="7" applyFont="1" applyBorder="1" applyAlignment="1">
      <alignment horizontal="left" vertical="center"/>
    </xf>
    <xf numFmtId="0" fontId="21" fillId="0" borderId="4" xfId="4" applyFont="1" applyBorder="1" applyAlignment="1">
      <alignment horizontal="left" vertical="center" wrapText="1"/>
    </xf>
    <xf numFmtId="0" fontId="21" fillId="0" borderId="8" xfId="4" applyFont="1" applyBorder="1" applyAlignment="1">
      <alignment horizontal="left" vertical="center" wrapText="1"/>
    </xf>
    <xf numFmtId="0" fontId="21" fillId="0" borderId="67" xfId="4" applyFont="1" applyBorder="1" applyAlignment="1">
      <alignment horizontal="left" vertical="top" wrapText="1"/>
    </xf>
    <xf numFmtId="0" fontId="21" fillId="0" borderId="67" xfId="4" applyFont="1" applyBorder="1" applyAlignment="1">
      <alignment horizontal="left" vertical="center" wrapText="1"/>
    </xf>
    <xf numFmtId="0" fontId="11" fillId="0" borderId="10" xfId="7" applyFont="1" applyBorder="1" applyAlignment="1">
      <alignment vertical="center"/>
    </xf>
    <xf numFmtId="0" fontId="11" fillId="0" borderId="72" xfId="7" applyFont="1" applyBorder="1" applyAlignment="1">
      <alignment vertical="center" wrapText="1"/>
    </xf>
    <xf numFmtId="0" fontId="21" fillId="0" borderId="10" xfId="4" applyFont="1" applyBorder="1" applyAlignment="1">
      <alignment horizontal="left" vertical="top" wrapText="1"/>
    </xf>
    <xf numFmtId="0" fontId="21" fillId="0" borderId="10" xfId="4" applyFont="1" applyBorder="1" applyAlignment="1">
      <alignment vertical="top" wrapText="1"/>
    </xf>
    <xf numFmtId="0" fontId="11" fillId="0" borderId="58" xfId="7" applyFont="1" applyBorder="1" applyAlignment="1">
      <alignment horizontal="left" vertical="center"/>
    </xf>
    <xf numFmtId="164" fontId="11" fillId="0" borderId="39" xfId="7" applyNumberFormat="1" applyFont="1" applyBorder="1" applyAlignment="1">
      <alignment horizontal="left" vertical="center"/>
    </xf>
    <xf numFmtId="1" fontId="21" fillId="0" borderId="71" xfId="4" applyNumberFormat="1" applyFont="1" applyBorder="1" applyAlignment="1">
      <alignment horizontal="center" vertical="center" wrapText="1"/>
    </xf>
    <xf numFmtId="1" fontId="21" fillId="0" borderId="6" xfId="4" applyNumberFormat="1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/>
    </xf>
    <xf numFmtId="1" fontId="21" fillId="0" borderId="72" xfId="4" applyNumberFormat="1" applyFont="1" applyBorder="1" applyAlignment="1">
      <alignment horizontal="center" vertical="center" wrapText="1"/>
    </xf>
    <xf numFmtId="0" fontId="21" fillId="0" borderId="67" xfId="4" applyFont="1" applyBorder="1" applyAlignment="1">
      <alignment horizontal="left" vertical="center"/>
    </xf>
    <xf numFmtId="0" fontId="11" fillId="0" borderId="71" xfId="7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 wrapText="1"/>
    </xf>
    <xf numFmtId="0" fontId="12" fillId="0" borderId="13" xfId="7" applyFont="1" applyBorder="1" applyAlignment="1">
      <alignment horizontal="left" vertical="center"/>
    </xf>
    <xf numFmtId="1" fontId="21" fillId="0" borderId="67" xfId="4" applyNumberFormat="1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top"/>
    </xf>
    <xf numFmtId="0" fontId="11" fillId="0" borderId="7" xfId="7" applyFont="1" applyBorder="1" applyAlignment="1">
      <alignment vertical="top"/>
    </xf>
    <xf numFmtId="0" fontId="11" fillId="0" borderId="5" xfId="7" applyFont="1" applyBorder="1" applyAlignment="1">
      <alignment horizontal="center" vertical="top"/>
    </xf>
    <xf numFmtId="0" fontId="12" fillId="0" borderId="7" xfId="7" applyFont="1" applyBorder="1" applyAlignment="1">
      <alignment horizontal="center" vertical="top"/>
    </xf>
    <xf numFmtId="0" fontId="11" fillId="0" borderId="52" xfId="7" applyFont="1" applyBorder="1" applyAlignment="1">
      <alignment horizontal="center" vertical="top"/>
    </xf>
    <xf numFmtId="0" fontId="11" fillId="0" borderId="57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top"/>
    </xf>
    <xf numFmtId="0" fontId="11" fillId="0" borderId="5" xfId="7" applyFont="1" applyBorder="1" applyAlignment="1">
      <alignment vertical="top"/>
    </xf>
    <xf numFmtId="0" fontId="11" fillId="0" borderId="7" xfId="7" applyFont="1" applyBorder="1" applyAlignment="1">
      <alignment horizontal="center" vertical="top"/>
    </xf>
    <xf numFmtId="0" fontId="11" fillId="0" borderId="7" xfId="7" applyFont="1" applyBorder="1" applyAlignment="1">
      <alignment vertical="center"/>
    </xf>
    <xf numFmtId="0" fontId="12" fillId="0" borderId="52" xfId="7" applyFont="1" applyBorder="1" applyAlignment="1">
      <alignment horizontal="center" vertical="center"/>
    </xf>
    <xf numFmtId="164" fontId="11" fillId="0" borderId="52" xfId="7" applyNumberFormat="1" applyFont="1" applyBorder="1" applyAlignment="1">
      <alignment horizontal="center" vertical="center"/>
    </xf>
    <xf numFmtId="164" fontId="11" fillId="0" borderId="13" xfId="7" applyNumberFormat="1" applyFont="1" applyBorder="1" applyAlignment="1">
      <alignment horizontal="center" vertical="center"/>
    </xf>
    <xf numFmtId="164" fontId="21" fillId="0" borderId="19" xfId="4" applyNumberFormat="1" applyFont="1" applyBorder="1" applyAlignment="1">
      <alignment horizontal="center" vertical="center" wrapText="1"/>
    </xf>
    <xf numFmtId="164" fontId="21" fillId="0" borderId="20" xfId="4" applyNumberFormat="1" applyFont="1" applyBorder="1" applyAlignment="1">
      <alignment horizontal="center" vertical="center" wrapText="1"/>
    </xf>
    <xf numFmtId="164" fontId="11" fillId="0" borderId="53" xfId="7" applyNumberFormat="1" applyFont="1" applyBorder="1" applyAlignment="1">
      <alignment horizontal="center" vertical="center"/>
    </xf>
    <xf numFmtId="164" fontId="11" fillId="0" borderId="39" xfId="7" applyNumberFormat="1" applyFont="1" applyBorder="1" applyAlignment="1">
      <alignment horizontal="center" vertical="center"/>
    </xf>
    <xf numFmtId="164" fontId="21" fillId="0" borderId="54" xfId="4" applyNumberFormat="1" applyFont="1" applyBorder="1" applyAlignment="1">
      <alignment horizontal="center" vertical="center" wrapText="1"/>
    </xf>
    <xf numFmtId="164" fontId="21" fillId="0" borderId="55" xfId="4" applyNumberFormat="1" applyFont="1" applyBorder="1" applyAlignment="1">
      <alignment horizontal="center" vertical="center" wrapText="1"/>
    </xf>
    <xf numFmtId="164" fontId="11" fillId="0" borderId="56" xfId="7" applyNumberFormat="1" applyFont="1" applyBorder="1" applyAlignment="1">
      <alignment horizontal="center" vertical="center"/>
    </xf>
    <xf numFmtId="164" fontId="11" fillId="0" borderId="14" xfId="7" applyNumberFormat="1" applyFont="1" applyBorder="1" applyAlignment="1">
      <alignment horizontal="center" vertical="center"/>
    </xf>
    <xf numFmtId="164" fontId="21" fillId="0" borderId="21" xfId="4" applyNumberFormat="1" applyFont="1" applyBorder="1" applyAlignment="1">
      <alignment horizontal="center" vertical="center" wrapText="1"/>
    </xf>
    <xf numFmtId="164" fontId="21" fillId="0" borderId="22" xfId="4" applyNumberFormat="1" applyFont="1" applyBorder="1" applyAlignment="1">
      <alignment horizontal="center" vertical="center" wrapText="1"/>
    </xf>
    <xf numFmtId="164" fontId="21" fillId="0" borderId="52" xfId="4" applyNumberFormat="1" applyFont="1" applyBorder="1" applyAlignment="1">
      <alignment horizontal="center" vertical="center" wrapText="1"/>
    </xf>
    <xf numFmtId="164" fontId="21" fillId="0" borderId="13" xfId="4" applyNumberFormat="1" applyFont="1" applyBorder="1" applyAlignment="1">
      <alignment horizontal="center" vertical="center" wrapText="1"/>
    </xf>
    <xf numFmtId="164" fontId="21" fillId="0" borderId="56" xfId="4" applyNumberFormat="1" applyFont="1" applyBorder="1" applyAlignment="1">
      <alignment horizontal="center" vertical="center" wrapText="1"/>
    </xf>
    <xf numFmtId="164" fontId="21" fillId="0" borderId="14" xfId="4" applyNumberFormat="1" applyFont="1" applyBorder="1" applyAlignment="1">
      <alignment horizontal="center" vertical="center" wrapText="1"/>
    </xf>
    <xf numFmtId="164" fontId="21" fillId="0" borderId="9" xfId="4" applyNumberFormat="1" applyFont="1" applyBorder="1" applyAlignment="1">
      <alignment horizontal="center" vertical="center" wrapText="1"/>
    </xf>
    <xf numFmtId="164" fontId="21" fillId="0" borderId="1" xfId="4" applyNumberFormat="1" applyFont="1" applyBorder="1" applyAlignment="1">
      <alignment horizontal="center" vertical="center" wrapText="1"/>
    </xf>
    <xf numFmtId="164" fontId="21" fillId="0" borderId="17" xfId="4" applyNumberFormat="1" applyFont="1" applyBorder="1" applyAlignment="1">
      <alignment horizontal="center" vertical="center" wrapText="1"/>
    </xf>
    <xf numFmtId="164" fontId="21" fillId="0" borderId="18" xfId="4" applyNumberFormat="1" applyFont="1" applyBorder="1" applyAlignment="1">
      <alignment horizontal="center" vertical="center" wrapText="1"/>
    </xf>
    <xf numFmtId="164" fontId="21" fillId="0" borderId="57" xfId="4" applyNumberFormat="1" applyFont="1" applyBorder="1" applyAlignment="1">
      <alignment horizontal="center" vertical="center" wrapText="1"/>
    </xf>
    <xf numFmtId="164" fontId="21" fillId="0" borderId="58" xfId="4" applyNumberFormat="1" applyFont="1" applyBorder="1" applyAlignment="1">
      <alignment horizontal="center" vertical="center" wrapText="1"/>
    </xf>
    <xf numFmtId="164" fontId="21" fillId="0" borderId="59" xfId="4" applyNumberFormat="1" applyFont="1" applyBorder="1" applyAlignment="1">
      <alignment horizontal="center" vertical="center" wrapText="1"/>
    </xf>
    <xf numFmtId="164" fontId="21" fillId="0" borderId="60" xfId="4" applyNumberFormat="1" applyFont="1" applyBorder="1" applyAlignment="1">
      <alignment horizontal="center" vertical="center" wrapText="1"/>
    </xf>
    <xf numFmtId="164" fontId="11" fillId="0" borderId="7" xfId="7" applyNumberFormat="1" applyFont="1" applyBorder="1" applyAlignment="1">
      <alignment horizontal="center" vertical="center"/>
    </xf>
    <xf numFmtId="164" fontId="11" fillId="0" borderId="12" xfId="7" applyNumberFormat="1" applyFont="1" applyBorder="1" applyAlignment="1">
      <alignment horizontal="center" vertical="center"/>
    </xf>
    <xf numFmtId="164" fontId="21" fillId="0" borderId="61" xfId="4" applyNumberFormat="1" applyFont="1" applyBorder="1" applyAlignment="1">
      <alignment horizontal="center" vertical="center" wrapText="1"/>
    </xf>
    <xf numFmtId="164" fontId="21" fillId="0" borderId="62" xfId="4" applyNumberFormat="1" applyFont="1" applyBorder="1" applyAlignment="1">
      <alignment horizontal="center" vertical="center" wrapText="1"/>
    </xf>
    <xf numFmtId="164" fontId="11" fillId="0" borderId="9" xfId="7" applyNumberFormat="1" applyFont="1" applyBorder="1" applyAlignment="1">
      <alignment horizontal="center" vertical="center"/>
    </xf>
    <xf numFmtId="164" fontId="11" fillId="0" borderId="1" xfId="7" applyNumberFormat="1" applyFont="1" applyBorder="1" applyAlignment="1">
      <alignment horizontal="center" vertical="center"/>
    </xf>
    <xf numFmtId="164" fontId="21" fillId="0" borderId="63" xfId="4" applyNumberFormat="1" applyFont="1" applyBorder="1" applyAlignment="1">
      <alignment horizontal="center" vertical="center" wrapText="1"/>
    </xf>
    <xf numFmtId="164" fontId="21" fillId="0" borderId="5" xfId="4" applyNumberFormat="1" applyFont="1" applyBorder="1" applyAlignment="1">
      <alignment horizontal="center" vertical="center" wrapText="1"/>
    </xf>
    <xf numFmtId="164" fontId="21" fillId="0" borderId="64" xfId="4" applyNumberFormat="1" applyFont="1" applyBorder="1" applyAlignment="1">
      <alignment horizontal="center" vertical="center" wrapText="1"/>
    </xf>
    <xf numFmtId="164" fontId="21" fillId="0" borderId="65" xfId="4" applyNumberFormat="1" applyFont="1" applyBorder="1" applyAlignment="1">
      <alignment horizontal="center" vertical="center" wrapText="1"/>
    </xf>
    <xf numFmtId="164" fontId="21" fillId="0" borderId="66" xfId="4" applyNumberFormat="1" applyFont="1" applyBorder="1" applyAlignment="1">
      <alignment horizontal="center" vertical="center" wrapText="1"/>
    </xf>
    <xf numFmtId="164" fontId="11" fillId="0" borderId="13" xfId="7" applyNumberFormat="1" applyFont="1" applyBorder="1" applyAlignment="1">
      <alignment horizontal="center"/>
    </xf>
    <xf numFmtId="164" fontId="11" fillId="0" borderId="19" xfId="7" applyNumberFormat="1" applyFont="1" applyBorder="1" applyAlignment="1">
      <alignment horizontal="center"/>
    </xf>
    <xf numFmtId="164" fontId="11" fillId="0" borderId="20" xfId="7" applyNumberFormat="1" applyFont="1" applyBorder="1" applyAlignment="1">
      <alignment horizontal="center" vertical="center"/>
    </xf>
    <xf numFmtId="164" fontId="11" fillId="0" borderId="39" xfId="7" applyNumberFormat="1" applyFont="1" applyBorder="1" applyAlignment="1">
      <alignment horizontal="center"/>
    </xf>
    <xf numFmtId="164" fontId="11" fillId="0" borderId="54" xfId="7" applyNumberFormat="1" applyFont="1" applyBorder="1" applyAlignment="1">
      <alignment horizontal="center"/>
    </xf>
    <xf numFmtId="164" fontId="11" fillId="0" borderId="55" xfId="7" applyNumberFormat="1" applyFont="1" applyBorder="1" applyAlignment="1">
      <alignment horizontal="center" vertical="center"/>
    </xf>
    <xf numFmtId="164" fontId="11" fillId="0" borderId="14" xfId="7" applyNumberFormat="1" applyFont="1" applyBorder="1" applyAlignment="1">
      <alignment horizontal="center"/>
    </xf>
    <xf numFmtId="164" fontId="11" fillId="0" borderId="21" xfId="7" applyNumberFormat="1" applyFont="1" applyBorder="1" applyAlignment="1">
      <alignment horizontal="center"/>
    </xf>
    <xf numFmtId="164" fontId="11" fillId="0" borderId="22" xfId="7" applyNumberFormat="1" applyFont="1" applyBorder="1" applyAlignment="1">
      <alignment horizontal="center" vertical="center"/>
    </xf>
    <xf numFmtId="164" fontId="11" fillId="0" borderId="58" xfId="7" applyNumberFormat="1" applyFont="1" applyBorder="1" applyAlignment="1">
      <alignment horizontal="center" vertical="center"/>
    </xf>
    <xf numFmtId="164" fontId="11" fillId="0" borderId="59" xfId="7" applyNumberFormat="1" applyFont="1" applyBorder="1" applyAlignment="1">
      <alignment horizontal="center"/>
    </xf>
    <xf numFmtId="164" fontId="11" fillId="0" borderId="60" xfId="7" applyNumberFormat="1" applyFont="1" applyBorder="1" applyAlignment="1">
      <alignment horizontal="center" vertical="center"/>
    </xf>
    <xf numFmtId="164" fontId="11" fillId="0" borderId="68" xfId="7" applyNumberFormat="1" applyFont="1" applyBorder="1" applyAlignment="1">
      <alignment horizontal="center" vertical="center"/>
    </xf>
    <xf numFmtId="164" fontId="11" fillId="0" borderId="69" xfId="7" applyNumberFormat="1" applyFont="1" applyBorder="1" applyAlignment="1">
      <alignment horizontal="center"/>
    </xf>
    <xf numFmtId="164" fontId="11" fillId="0" borderId="70" xfId="7" applyNumberFormat="1" applyFont="1" applyBorder="1" applyAlignment="1">
      <alignment horizontal="center" vertical="center"/>
    </xf>
    <xf numFmtId="164" fontId="11" fillId="0" borderId="17" xfId="7" applyNumberFormat="1" applyFont="1" applyBorder="1" applyAlignment="1">
      <alignment horizontal="center" vertical="center"/>
    </xf>
    <xf numFmtId="164" fontId="11" fillId="0" borderId="18" xfId="7" applyNumberFormat="1" applyFont="1" applyBorder="1" applyAlignment="1">
      <alignment horizontal="center" vertical="center"/>
    </xf>
    <xf numFmtId="164" fontId="11" fillId="0" borderId="64" xfId="7" applyNumberFormat="1" applyFont="1" applyBorder="1" applyAlignment="1">
      <alignment horizontal="center" vertical="center"/>
    </xf>
    <xf numFmtId="164" fontId="11" fillId="0" borderId="65" xfId="7" applyNumberFormat="1" applyFont="1" applyBorder="1" applyAlignment="1">
      <alignment horizontal="center"/>
    </xf>
    <xf numFmtId="164" fontId="11" fillId="0" borderId="66" xfId="7" applyNumberFormat="1" applyFont="1" applyBorder="1" applyAlignment="1">
      <alignment horizontal="center" vertical="center"/>
    </xf>
    <xf numFmtId="164" fontId="11" fillId="0" borderId="17" xfId="7" applyNumberFormat="1" applyFont="1" applyBorder="1" applyAlignment="1">
      <alignment horizontal="center"/>
    </xf>
    <xf numFmtId="164" fontId="11" fillId="0" borderId="65" xfId="7" applyNumberFormat="1" applyFont="1" applyBorder="1" applyAlignment="1">
      <alignment horizontal="center" vertical="center"/>
    </xf>
    <xf numFmtId="164" fontId="11" fillId="0" borderId="19" xfId="7" applyNumberFormat="1" applyFont="1" applyBorder="1" applyAlignment="1">
      <alignment horizontal="center" vertical="center"/>
    </xf>
    <xf numFmtId="164" fontId="11" fillId="0" borderId="21" xfId="7" applyNumberFormat="1" applyFont="1" applyBorder="1" applyAlignment="1">
      <alignment horizontal="center" vertical="center"/>
    </xf>
    <xf numFmtId="164" fontId="11" fillId="0" borderId="54" xfId="7" applyNumberFormat="1" applyFont="1" applyBorder="1" applyAlignment="1">
      <alignment horizontal="center" vertical="center"/>
    </xf>
    <xf numFmtId="164" fontId="12" fillId="0" borderId="56" xfId="7" applyNumberFormat="1" applyFont="1" applyBorder="1" applyAlignment="1">
      <alignment horizontal="center" vertical="center"/>
    </xf>
    <xf numFmtId="164" fontId="12" fillId="0" borderId="14" xfId="7" applyNumberFormat="1" applyFont="1" applyBorder="1" applyAlignment="1">
      <alignment horizontal="center" vertical="center"/>
    </xf>
    <xf numFmtId="164" fontId="11" fillId="0" borderId="5" xfId="7" applyNumberFormat="1" applyFont="1" applyBorder="1" applyAlignment="1">
      <alignment horizontal="center" vertical="center"/>
    </xf>
    <xf numFmtId="164" fontId="21" fillId="0" borderId="75" xfId="4" applyNumberFormat="1" applyFont="1" applyBorder="1" applyAlignment="1">
      <alignment horizontal="center" vertical="center" wrapText="1"/>
    </xf>
    <xf numFmtId="164" fontId="11" fillId="0" borderId="57" xfId="7" applyNumberFormat="1" applyFont="1" applyBorder="1" applyAlignment="1">
      <alignment horizontal="center" vertical="center"/>
    </xf>
    <xf numFmtId="164" fontId="12" fillId="0" borderId="52" xfId="7" applyNumberFormat="1" applyFont="1" applyBorder="1" applyAlignment="1">
      <alignment horizontal="center" vertical="center"/>
    </xf>
    <xf numFmtId="164" fontId="12" fillId="0" borderId="13" xfId="7" applyNumberFormat="1" applyFont="1" applyBorder="1" applyAlignment="1">
      <alignment horizontal="center" vertical="center"/>
    </xf>
    <xf numFmtId="164" fontId="11" fillId="0" borderId="1" xfId="7" applyNumberFormat="1" applyFont="1" applyBorder="1" applyAlignment="1">
      <alignment horizontal="center"/>
    </xf>
    <xf numFmtId="166" fontId="11" fillId="0" borderId="13" xfId="7" applyNumberFormat="1" applyFont="1" applyBorder="1" applyAlignment="1">
      <alignment horizontal="center" vertical="center"/>
    </xf>
    <xf numFmtId="166" fontId="11" fillId="0" borderId="39" xfId="7" applyNumberFormat="1" applyFont="1" applyBorder="1" applyAlignment="1">
      <alignment horizontal="center" vertical="center"/>
    </xf>
    <xf numFmtId="166" fontId="11" fillId="0" borderId="14" xfId="7" applyNumberFormat="1" applyFont="1" applyBorder="1" applyAlignment="1">
      <alignment horizontal="center" vertical="center"/>
    </xf>
    <xf numFmtId="166" fontId="11" fillId="0" borderId="58" xfId="7" applyNumberFormat="1" applyFont="1" applyBorder="1" applyAlignment="1">
      <alignment horizontal="center" vertical="center"/>
    </xf>
    <xf numFmtId="166" fontId="11" fillId="0" borderId="68" xfId="7" applyNumberFormat="1" applyFont="1" applyBorder="1" applyAlignment="1">
      <alignment horizontal="center" vertical="center"/>
    </xf>
    <xf numFmtId="166" fontId="11" fillId="0" borderId="1" xfId="7" applyNumberFormat="1" applyFont="1" applyBorder="1" applyAlignment="1">
      <alignment horizontal="center" vertical="center"/>
    </xf>
    <xf numFmtId="166" fontId="11" fillId="0" borderId="64" xfId="7" applyNumberFormat="1" applyFont="1" applyBorder="1" applyAlignment="1">
      <alignment horizontal="center" vertical="center"/>
    </xf>
    <xf numFmtId="0" fontId="11" fillId="0" borderId="13" xfId="7" applyFont="1" applyBorder="1" applyAlignment="1">
      <alignment vertical="center"/>
    </xf>
    <xf numFmtId="0" fontId="11" fillId="0" borderId="14" xfId="7" applyFont="1" applyBorder="1" applyAlignment="1">
      <alignment vertical="center"/>
    </xf>
    <xf numFmtId="0" fontId="11" fillId="0" borderId="1" xfId="7" applyFont="1" applyBorder="1" applyAlignment="1">
      <alignment vertical="center"/>
    </xf>
    <xf numFmtId="1" fontId="21" fillId="0" borderId="10" xfId="4" applyNumberFormat="1" applyFont="1" applyBorder="1" applyAlignment="1">
      <alignment horizontal="center" vertical="center" wrapText="1"/>
    </xf>
    <xf numFmtId="1" fontId="21" fillId="0" borderId="73" xfId="4" applyNumberFormat="1" applyFont="1" applyBorder="1" applyAlignment="1">
      <alignment horizontal="center" vertical="center" wrapText="1"/>
    </xf>
    <xf numFmtId="1" fontId="21" fillId="0" borderId="4" xfId="4" applyNumberFormat="1" applyFont="1" applyBorder="1" applyAlignment="1">
      <alignment horizontal="center" vertical="center" wrapText="1"/>
    </xf>
    <xf numFmtId="1" fontId="21" fillId="0" borderId="8" xfId="4" applyNumberFormat="1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69" fontId="13" fillId="0" borderId="4" xfId="9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169" fontId="13" fillId="0" borderId="4" xfId="9" applyNumberFormat="1" applyFont="1" applyBorder="1" applyAlignment="1">
      <alignment vertical="center" wrapText="1"/>
    </xf>
    <xf numFmtId="169" fontId="13" fillId="0" borderId="6" xfId="9" applyNumberFormat="1" applyFont="1" applyBorder="1" applyAlignment="1">
      <alignment vertical="center" wrapText="1"/>
    </xf>
    <xf numFmtId="0" fontId="13" fillId="0" borderId="39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9" fontId="13" fillId="0" borderId="8" xfId="9" applyNumberFormat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/>
    </xf>
    <xf numFmtId="0" fontId="13" fillId="0" borderId="6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9" fontId="28" fillId="0" borderId="8" xfId="9" applyNumberFormat="1" applyFont="1" applyBorder="1" applyAlignment="1">
      <alignment horizontal="right" vertical="center" wrapText="1"/>
    </xf>
    <xf numFmtId="169" fontId="13" fillId="0" borderId="8" xfId="9" applyNumberFormat="1" applyFont="1" applyBorder="1" applyAlignment="1">
      <alignment vertical="center" wrapText="1"/>
    </xf>
    <xf numFmtId="169" fontId="13" fillId="0" borderId="10" xfId="9" applyNumberFormat="1" applyFont="1" applyBorder="1" applyAlignment="1">
      <alignment horizontal="left" vertical="center"/>
    </xf>
    <xf numFmtId="0" fontId="29" fillId="0" borderId="1" xfId="0" applyFont="1" applyBorder="1"/>
    <xf numFmtId="49" fontId="13" fillId="0" borderId="1" xfId="0" applyNumberFormat="1" applyFont="1" applyBorder="1" applyAlignment="1">
      <alignment horizontal="center" vertical="center"/>
    </xf>
    <xf numFmtId="169" fontId="13" fillId="0" borderId="6" xfId="9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169" fontId="13" fillId="0" borderId="8" xfId="9" applyNumberFormat="1" applyFont="1" applyBorder="1" applyAlignment="1">
      <alignment horizontal="right" vertical="center"/>
    </xf>
    <xf numFmtId="169" fontId="13" fillId="0" borderId="10" xfId="9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169" fontId="13" fillId="0" borderId="6" xfId="9" applyNumberFormat="1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169" fontId="13" fillId="0" borderId="8" xfId="9" applyNumberFormat="1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13" fillId="0" borderId="67" xfId="0" applyNumberFormat="1" applyFont="1" applyBorder="1" applyAlignment="1">
      <alignment horizontal="center" vertical="center"/>
    </xf>
    <xf numFmtId="1" fontId="13" fillId="0" borderId="73" xfId="0" applyNumberFormat="1" applyFont="1" applyBorder="1" applyAlignment="1">
      <alignment horizontal="center" vertical="center"/>
    </xf>
    <xf numFmtId="1" fontId="13" fillId="0" borderId="71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4" xfId="9" applyFont="1" applyBorder="1" applyAlignment="1">
      <alignment horizontal="left" vertical="center" wrapText="1"/>
    </xf>
    <xf numFmtId="0" fontId="13" fillId="0" borderId="8" xfId="9" applyFont="1" applyBorder="1" applyAlignment="1">
      <alignment horizontal="left" vertical="center" wrapText="1"/>
    </xf>
    <xf numFmtId="0" fontId="13" fillId="0" borderId="4" xfId="9" applyFont="1" applyBorder="1" applyAlignment="1">
      <alignment vertical="center" wrapText="1"/>
    </xf>
    <xf numFmtId="0" fontId="13" fillId="0" borderId="8" xfId="9" applyFont="1" applyBorder="1" applyAlignment="1">
      <alignment vertical="center" wrapText="1"/>
    </xf>
    <xf numFmtId="1" fontId="11" fillId="0" borderId="1" xfId="7" applyNumberFormat="1" applyFont="1" applyBorder="1" applyAlignment="1">
      <alignment horizontal="center" vertical="center"/>
    </xf>
    <xf numFmtId="1" fontId="1" fillId="0" borderId="0" xfId="3" applyNumberFormat="1" applyFont="1"/>
    <xf numFmtId="0" fontId="11" fillId="0" borderId="12" xfId="7" applyFont="1" applyBorder="1" applyAlignment="1">
      <alignment horizontal="center" vertical="center"/>
    </xf>
    <xf numFmtId="0" fontId="11" fillId="0" borderId="5" xfId="7" applyFont="1" applyBorder="1" applyAlignment="1">
      <alignment vertical="center"/>
    </xf>
    <xf numFmtId="0" fontId="21" fillId="0" borderId="6" xfId="4" applyFont="1" applyBorder="1" applyAlignment="1">
      <alignment horizontal="left" vertical="center" wrapText="1"/>
    </xf>
    <xf numFmtId="0" fontId="22" fillId="0" borderId="58" xfId="2" applyFont="1" applyBorder="1" applyAlignment="1">
      <alignment horizontal="center" vertical="center" wrapText="1"/>
    </xf>
    <xf numFmtId="0" fontId="30" fillId="0" borderId="39" xfId="2" applyFont="1" applyBorder="1" applyAlignment="1">
      <alignment horizontal="center" vertical="center" wrapText="1"/>
    </xf>
    <xf numFmtId="0" fontId="12" fillId="0" borderId="6" xfId="7" applyFont="1" applyBorder="1" applyAlignment="1">
      <alignment vertical="center"/>
    </xf>
    <xf numFmtId="0" fontId="11" fillId="0" borderId="58" xfId="7" applyFont="1" applyBorder="1" applyAlignment="1">
      <alignment horizontal="center" vertical="center" wrapText="1"/>
    </xf>
    <xf numFmtId="0" fontId="11" fillId="0" borderId="12" xfId="7" applyFont="1" applyBorder="1" applyAlignment="1">
      <alignment vertical="center"/>
    </xf>
    <xf numFmtId="0" fontId="12" fillId="0" borderId="8" xfId="7" applyFont="1" applyBorder="1" applyAlignment="1">
      <alignment vertical="center"/>
    </xf>
    <xf numFmtId="0" fontId="30" fillId="0" borderId="14" xfId="2" applyFont="1" applyBorder="1" applyAlignment="1">
      <alignment horizontal="center" vertical="center" wrapText="1"/>
    </xf>
    <xf numFmtId="49" fontId="30" fillId="0" borderId="14" xfId="2" applyNumberFormat="1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/>
    </xf>
    <xf numFmtId="0" fontId="30" fillId="0" borderId="58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11" fillId="0" borderId="13" xfId="7" applyFont="1" applyBorder="1" applyAlignment="1">
      <alignment horizontal="center" vertical="center" wrapText="1"/>
    </xf>
    <xf numFmtId="0" fontId="30" fillId="0" borderId="1" xfId="10" applyFont="1" applyBorder="1" applyAlignment="1">
      <alignment horizontal="center" vertical="center" wrapText="1"/>
    </xf>
    <xf numFmtId="0" fontId="30" fillId="0" borderId="58" xfId="10" applyFont="1" applyBorder="1" applyAlignment="1">
      <alignment horizontal="center" vertical="center" wrapText="1"/>
    </xf>
    <xf numFmtId="1" fontId="30" fillId="0" borderId="58" xfId="10" applyNumberFormat="1" applyFont="1" applyBorder="1" applyAlignment="1">
      <alignment horizontal="center" vertical="center" wrapText="1"/>
    </xf>
    <xf numFmtId="0" fontId="30" fillId="0" borderId="39" xfId="10" applyFont="1" applyBorder="1" applyAlignment="1">
      <alignment horizontal="center" vertical="center" wrapText="1"/>
    </xf>
    <xf numFmtId="0" fontId="22" fillId="0" borderId="10" xfId="10" applyFont="1" applyBorder="1" applyAlignment="1">
      <alignment wrapText="1"/>
    </xf>
    <xf numFmtId="0" fontId="30" fillId="0" borderId="10" xfId="10" applyFont="1" applyBorder="1" applyAlignment="1">
      <alignment wrapText="1"/>
    </xf>
    <xf numFmtId="0" fontId="30" fillId="0" borderId="12" xfId="10" applyFont="1" applyBorder="1" applyAlignment="1">
      <alignment horizontal="center" vertical="center" wrapText="1"/>
    </xf>
    <xf numFmtId="0" fontId="11" fillId="0" borderId="8" xfId="7" applyFont="1" applyBorder="1" applyAlignment="1">
      <alignment vertical="center"/>
    </xf>
    <xf numFmtId="1" fontId="30" fillId="0" borderId="14" xfId="2" applyNumberFormat="1" applyFont="1" applyBorder="1" applyAlignment="1">
      <alignment horizontal="center" vertical="center" wrapText="1"/>
    </xf>
    <xf numFmtId="0" fontId="30" fillId="0" borderId="13" xfId="10" applyFont="1" applyBorder="1" applyAlignment="1">
      <alignment horizontal="center" vertical="center" wrapText="1"/>
    </xf>
    <xf numFmtId="0" fontId="30" fillId="0" borderId="14" xfId="2" applyFont="1" applyBorder="1" applyAlignment="1">
      <alignment vertical="center" wrapText="1"/>
    </xf>
    <xf numFmtId="0" fontId="30" fillId="0" borderId="13" xfId="2" applyFont="1" applyBorder="1" applyAlignment="1">
      <alignment vertical="center" wrapText="1"/>
    </xf>
    <xf numFmtId="0" fontId="30" fillId="0" borderId="64" xfId="10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/>
    </xf>
    <xf numFmtId="0" fontId="12" fillId="0" borderId="5" xfId="7" applyFont="1" applyBorder="1" applyAlignment="1">
      <alignment vertical="center"/>
    </xf>
    <xf numFmtId="0" fontId="12" fillId="0" borderId="7" xfId="7" applyFont="1" applyBorder="1" applyAlignment="1">
      <alignment vertical="center"/>
    </xf>
    <xf numFmtId="0" fontId="12" fillId="0" borderId="3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1" fillId="0" borderId="64" xfId="7" applyFont="1" applyBorder="1" applyAlignment="1">
      <alignment vertical="center"/>
    </xf>
    <xf numFmtId="1" fontId="11" fillId="0" borderId="67" xfId="7" applyNumberFormat="1" applyFont="1" applyBorder="1" applyAlignment="1">
      <alignment horizontal="center" vertical="center"/>
    </xf>
    <xf numFmtId="1" fontId="11" fillId="0" borderId="73" xfId="7" applyNumberFormat="1" applyFont="1" applyBorder="1" applyAlignment="1">
      <alignment horizontal="center" vertical="center"/>
    </xf>
    <xf numFmtId="1" fontId="11" fillId="0" borderId="71" xfId="7" applyNumberFormat="1" applyFont="1" applyBorder="1" applyAlignment="1">
      <alignment horizontal="center" vertical="center"/>
    </xf>
    <xf numFmtId="1" fontId="11" fillId="0" borderId="6" xfId="7" applyNumberFormat="1" applyFont="1" applyBorder="1" applyAlignment="1">
      <alignment horizontal="center" vertical="center"/>
    </xf>
    <xf numFmtId="1" fontId="11" fillId="0" borderId="10" xfId="7" applyNumberFormat="1" applyFont="1" applyBorder="1" applyAlignment="1">
      <alignment horizontal="center" vertical="center"/>
    </xf>
    <xf numFmtId="1" fontId="11" fillId="0" borderId="72" xfId="7" applyNumberFormat="1" applyFont="1" applyBorder="1" applyAlignment="1">
      <alignment horizontal="center" vertical="center"/>
    </xf>
    <xf numFmtId="1" fontId="11" fillId="0" borderId="8" xfId="7" applyNumberFormat="1" applyFont="1" applyBorder="1" applyAlignment="1">
      <alignment horizontal="center" vertical="center"/>
    </xf>
    <xf numFmtId="0" fontId="11" fillId="0" borderId="11" xfId="7" applyFont="1" applyBorder="1" applyAlignment="1">
      <alignment horizontal="center"/>
    </xf>
    <xf numFmtId="0" fontId="21" fillId="0" borderId="4" xfId="4" applyFont="1" applyBorder="1" applyAlignment="1">
      <alignment wrapText="1"/>
    </xf>
    <xf numFmtId="0" fontId="11" fillId="0" borderId="13" xfId="7" applyFont="1" applyBorder="1" applyAlignment="1">
      <alignment horizontal="left"/>
    </xf>
    <xf numFmtId="16" fontId="21" fillId="0" borderId="6" xfId="4" applyNumberFormat="1" applyFont="1" applyBorder="1" applyAlignment="1">
      <alignment wrapText="1"/>
    </xf>
    <xf numFmtId="0" fontId="11" fillId="0" borderId="39" xfId="7" applyFont="1" applyBorder="1" applyAlignment="1">
      <alignment horizontal="left"/>
    </xf>
    <xf numFmtId="0" fontId="11" fillId="0" borderId="12" xfId="7" applyFont="1" applyBorder="1" applyAlignment="1">
      <alignment horizontal="center"/>
    </xf>
    <xf numFmtId="16" fontId="21" fillId="0" borderId="8" xfId="4" applyNumberFormat="1" applyFont="1" applyBorder="1" applyAlignment="1">
      <alignment wrapText="1"/>
    </xf>
    <xf numFmtId="0" fontId="11" fillId="0" borderId="14" xfId="7" applyFont="1" applyBorder="1" applyAlignment="1">
      <alignment horizontal="left"/>
    </xf>
    <xf numFmtId="1" fontId="21" fillId="0" borderId="14" xfId="4" applyNumberFormat="1" applyFont="1" applyBorder="1" applyAlignment="1">
      <alignment horizontal="center" vertical="center" wrapText="1"/>
    </xf>
    <xf numFmtId="0" fontId="11" fillId="0" borderId="6" xfId="7" applyFont="1" applyBorder="1" applyAlignment="1">
      <alignment vertical="center"/>
    </xf>
    <xf numFmtId="1" fontId="21" fillId="0" borderId="13" xfId="4" applyNumberFormat="1" applyFont="1" applyBorder="1" applyAlignment="1">
      <alignment horizontal="center" vertical="center" wrapText="1"/>
    </xf>
    <xf numFmtId="1" fontId="21" fillId="0" borderId="39" xfId="4" applyNumberFormat="1" applyFont="1" applyBorder="1" applyAlignment="1">
      <alignment horizontal="center" vertical="center" wrapText="1"/>
    </xf>
    <xf numFmtId="1" fontId="21" fillId="0" borderId="68" xfId="4" applyNumberFormat="1" applyFont="1" applyBorder="1" applyAlignment="1">
      <alignment horizontal="center" vertical="center" wrapText="1"/>
    </xf>
    <xf numFmtId="0" fontId="21" fillId="0" borderId="8" xfId="4" applyFont="1" applyBorder="1" applyAlignment="1">
      <alignment wrapText="1"/>
    </xf>
    <xf numFmtId="0" fontId="23" fillId="0" borderId="12" xfId="4" applyFont="1" applyBorder="1" applyAlignment="1">
      <alignment vertical="center" wrapText="1"/>
    </xf>
    <xf numFmtId="0" fontId="23" fillId="0" borderId="13" xfId="4" applyFont="1" applyBorder="1" applyAlignment="1">
      <alignment vertical="center" wrapText="1"/>
    </xf>
    <xf numFmtId="0" fontId="11" fillId="0" borderId="4" xfId="7" applyFont="1" applyBorder="1" applyAlignment="1">
      <alignment vertical="center"/>
    </xf>
    <xf numFmtId="0" fontId="21" fillId="0" borderId="4" xfId="4" applyFont="1" applyBorder="1" applyAlignment="1">
      <alignment horizontal="left" wrapText="1"/>
    </xf>
    <xf numFmtId="0" fontId="21" fillId="0" borderId="6" xfId="4" applyFont="1" applyBorder="1" applyAlignment="1">
      <alignment horizontal="left" wrapText="1"/>
    </xf>
    <xf numFmtId="0" fontId="11" fillId="0" borderId="64" xfId="7" applyFont="1" applyBorder="1" applyAlignment="1">
      <alignment horizontal="left"/>
    </xf>
    <xf numFmtId="0" fontId="21" fillId="0" borderId="8" xfId="4" applyFont="1" applyBorder="1" applyAlignment="1">
      <alignment horizontal="left" wrapText="1"/>
    </xf>
    <xf numFmtId="0" fontId="11" fillId="0" borderId="76" xfId="7" applyFont="1" applyBorder="1" applyAlignment="1">
      <alignment horizontal="center"/>
    </xf>
    <xf numFmtId="0" fontId="11" fillId="0" borderId="77" xfId="7" applyFont="1" applyBorder="1" applyAlignment="1">
      <alignment horizontal="center"/>
    </xf>
    <xf numFmtId="0" fontId="21" fillId="0" borderId="67" xfId="4" applyFont="1" applyBorder="1" applyAlignment="1">
      <alignment wrapText="1"/>
    </xf>
    <xf numFmtId="0" fontId="11" fillId="0" borderId="31" xfId="7" applyFont="1" applyBorder="1" applyAlignment="1">
      <alignment horizontal="center"/>
    </xf>
    <xf numFmtId="1" fontId="23" fillId="0" borderId="14" xfId="4" applyNumberFormat="1" applyFont="1" applyBorder="1" applyAlignment="1">
      <alignment horizontal="center" vertical="center" wrapText="1"/>
    </xf>
    <xf numFmtId="1" fontId="23" fillId="0" borderId="13" xfId="4" applyNumberFormat="1" applyFont="1" applyBorder="1" applyAlignment="1">
      <alignment horizontal="center" vertical="center" wrapText="1"/>
    </xf>
    <xf numFmtId="0" fontId="21" fillId="0" borderId="10" xfId="4" applyFont="1" applyBorder="1" applyAlignment="1">
      <alignment wrapText="1"/>
    </xf>
    <xf numFmtId="0" fontId="11" fillId="0" borderId="1" xfId="7" applyFont="1" applyBorder="1" applyAlignment="1">
      <alignment horizontal="left"/>
    </xf>
    <xf numFmtId="0" fontId="32" fillId="0" borderId="6" xfId="4" applyFont="1" applyBorder="1" applyAlignment="1">
      <alignment horizontal="left" vertical="center" wrapText="1"/>
    </xf>
    <xf numFmtId="1" fontId="23" fillId="0" borderId="39" xfId="4" applyNumberFormat="1" applyFont="1" applyBorder="1" applyAlignment="1">
      <alignment horizontal="center" vertical="center" wrapText="1"/>
    </xf>
    <xf numFmtId="0" fontId="11" fillId="0" borderId="9" xfId="7" applyFont="1" applyBorder="1" applyAlignment="1">
      <alignment horizontal="left" vertical="center"/>
    </xf>
    <xf numFmtId="0" fontId="23" fillId="0" borderId="58" xfId="4" applyFont="1" applyBorder="1" applyAlignment="1">
      <alignment vertical="center" wrapText="1"/>
    </xf>
    <xf numFmtId="0" fontId="11" fillId="0" borderId="10" xfId="7" applyFont="1" applyBorder="1" applyAlignment="1">
      <alignment horizontal="left"/>
    </xf>
    <xf numFmtId="1" fontId="11" fillId="0" borderId="67" xfId="7" applyNumberFormat="1" applyFont="1" applyBorder="1" applyAlignment="1">
      <alignment horizontal="center"/>
    </xf>
    <xf numFmtId="1" fontId="11" fillId="0" borderId="73" xfId="7" applyNumberFormat="1" applyFont="1" applyBorder="1" applyAlignment="1">
      <alignment horizontal="center"/>
    </xf>
    <xf numFmtId="1" fontId="11" fillId="0" borderId="71" xfId="7" applyNumberFormat="1" applyFont="1" applyBorder="1" applyAlignment="1">
      <alignment horizontal="center"/>
    </xf>
    <xf numFmtId="1" fontId="11" fillId="0" borderId="10" xfId="7" applyNumberFormat="1" applyFont="1" applyBorder="1" applyAlignment="1">
      <alignment horizontal="center"/>
    </xf>
    <xf numFmtId="1" fontId="11" fillId="0" borderId="4" xfId="7" applyNumberFormat="1" applyFont="1" applyBorder="1" applyAlignment="1">
      <alignment horizontal="center" vertical="center"/>
    </xf>
    <xf numFmtId="1" fontId="11" fillId="0" borderId="6" xfId="7" applyNumberFormat="1" applyFont="1" applyBorder="1" applyAlignment="1">
      <alignment horizontal="center"/>
    </xf>
    <xf numFmtId="0" fontId="11" fillId="0" borderId="56" xfId="7" applyFont="1" applyBorder="1" applyAlignment="1">
      <alignment horizontal="center" vertical="center"/>
    </xf>
    <xf numFmtId="0" fontId="21" fillId="0" borderId="71" xfId="4" applyFont="1" applyBorder="1" applyAlignment="1">
      <alignment wrapText="1"/>
    </xf>
    <xf numFmtId="1" fontId="11" fillId="0" borderId="57" xfId="7" applyNumberFormat="1" applyFont="1" applyBorder="1" applyAlignment="1">
      <alignment horizontal="center" vertical="center"/>
    </xf>
    <xf numFmtId="0" fontId="11" fillId="0" borderId="72" xfId="7" applyFont="1" applyBorder="1" applyAlignment="1">
      <alignment vertical="center"/>
    </xf>
    <xf numFmtId="1" fontId="11" fillId="0" borderId="52" xfId="7" applyNumberFormat="1" applyFont="1" applyBorder="1" applyAlignment="1">
      <alignment horizontal="center" vertical="center"/>
    </xf>
    <xf numFmtId="0" fontId="11" fillId="0" borderId="67" xfId="7" applyFont="1" applyBorder="1" applyAlignment="1">
      <alignment vertical="center"/>
    </xf>
    <xf numFmtId="1" fontId="11" fillId="0" borderId="3" xfId="7" applyNumberFormat="1" applyFont="1" applyBorder="1" applyAlignment="1">
      <alignment horizontal="center" vertical="center"/>
    </xf>
    <xf numFmtId="1" fontId="11" fillId="0" borderId="7" xfId="7" applyNumberFormat="1" applyFont="1" applyBorder="1" applyAlignment="1">
      <alignment horizontal="center" vertical="center"/>
    </xf>
    <xf numFmtId="1" fontId="11" fillId="0" borderId="9" xfId="7" applyNumberFormat="1" applyFont="1" applyBorder="1" applyAlignment="1">
      <alignment horizontal="center" vertical="center"/>
    </xf>
    <xf numFmtId="1" fontId="11" fillId="0" borderId="5" xfId="7" applyNumberFormat="1" applyFont="1" applyBorder="1" applyAlignment="1">
      <alignment horizontal="center" vertical="center"/>
    </xf>
    <xf numFmtId="0" fontId="11" fillId="0" borderId="53" xfId="7" applyFont="1" applyBorder="1" applyAlignment="1">
      <alignment horizontal="center" vertical="center"/>
    </xf>
    <xf numFmtId="0" fontId="12" fillId="0" borderId="10" xfId="7" applyFont="1" applyBorder="1" applyAlignment="1">
      <alignment vertical="center"/>
    </xf>
    <xf numFmtId="0" fontId="24" fillId="0" borderId="13" xfId="7" applyFont="1" applyBorder="1" applyAlignment="1">
      <alignment horizontal="left" vertical="center"/>
    </xf>
    <xf numFmtId="0" fontId="24" fillId="0" borderId="64" xfId="7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164" fontId="11" fillId="0" borderId="89" xfId="7" applyNumberFormat="1" applyFont="1" applyBorder="1" applyAlignment="1">
      <alignment horizontal="center" vertical="center"/>
    </xf>
    <xf numFmtId="1" fontId="11" fillId="0" borderId="13" xfId="7" applyNumberFormat="1" applyFont="1" applyBorder="1" applyAlignment="1">
      <alignment horizontal="center" vertical="center"/>
    </xf>
    <xf numFmtId="1" fontId="11" fillId="0" borderId="14" xfId="7" applyNumberFormat="1" applyFont="1" applyBorder="1" applyAlignment="1">
      <alignment horizontal="center" vertical="center"/>
    </xf>
    <xf numFmtId="1" fontId="11" fillId="0" borderId="64" xfId="7" applyNumberFormat="1" applyFont="1" applyBorder="1" applyAlignment="1">
      <alignment horizontal="center" vertical="center"/>
    </xf>
    <xf numFmtId="1" fontId="11" fillId="0" borderId="11" xfId="7" applyNumberFormat="1" applyFont="1" applyBorder="1" applyAlignment="1">
      <alignment horizontal="center" vertical="center"/>
    </xf>
    <xf numFmtId="1" fontId="11" fillId="0" borderId="39" xfId="7" applyNumberFormat="1" applyFont="1" applyBorder="1" applyAlignment="1">
      <alignment horizontal="center" vertical="center"/>
    </xf>
    <xf numFmtId="1" fontId="11" fillId="0" borderId="68" xfId="7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164" fontId="13" fillId="0" borderId="64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65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75" xfId="0" applyNumberFormat="1" applyFont="1" applyBorder="1" applyAlignment="1">
      <alignment horizontal="center" vertical="center"/>
    </xf>
    <xf numFmtId="164" fontId="13" fillId="0" borderId="6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 vertical="center"/>
    </xf>
    <xf numFmtId="164" fontId="13" fillId="0" borderId="54" xfId="0" applyNumberFormat="1" applyFont="1" applyBorder="1" applyAlignment="1">
      <alignment horizontal="center" vertical="center"/>
    </xf>
    <xf numFmtId="164" fontId="13" fillId="0" borderId="55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0" borderId="66" xfId="0" applyNumberFormat="1" applyFont="1" applyBorder="1" applyAlignment="1">
      <alignment horizontal="center" vertical="center"/>
    </xf>
    <xf numFmtId="164" fontId="13" fillId="0" borderId="13" xfId="7" applyNumberFormat="1" applyFont="1" applyBorder="1" applyAlignment="1">
      <alignment horizontal="center"/>
    </xf>
    <xf numFmtId="164" fontId="13" fillId="0" borderId="39" xfId="7" applyNumberFormat="1" applyFont="1" applyBorder="1" applyAlignment="1">
      <alignment horizontal="center"/>
    </xf>
    <xf numFmtId="164" fontId="13" fillId="0" borderId="14" xfId="7" applyNumberFormat="1" applyFont="1" applyBorder="1" applyAlignment="1">
      <alignment horizontal="center"/>
    </xf>
    <xf numFmtId="164" fontId="13" fillId="0" borderId="68" xfId="7" applyNumberFormat="1" applyFont="1" applyBorder="1" applyAlignment="1">
      <alignment horizontal="center"/>
    </xf>
    <xf numFmtId="164" fontId="13" fillId="0" borderId="58" xfId="7" applyNumberFormat="1" applyFont="1" applyBorder="1" applyAlignment="1">
      <alignment horizontal="center"/>
    </xf>
    <xf numFmtId="164" fontId="11" fillId="0" borderId="59" xfId="7" applyNumberFormat="1" applyFont="1" applyBorder="1" applyAlignment="1">
      <alignment horizontal="center" vertical="center"/>
    </xf>
    <xf numFmtId="164" fontId="11" fillId="0" borderId="61" xfId="7" applyNumberFormat="1" applyFont="1" applyBorder="1" applyAlignment="1">
      <alignment horizontal="center" vertical="center"/>
    </xf>
    <xf numFmtId="164" fontId="11" fillId="0" borderId="62" xfId="7" applyNumberFormat="1" applyFont="1" applyBorder="1" applyAlignment="1">
      <alignment horizontal="center" vertical="center"/>
    </xf>
    <xf numFmtId="164" fontId="11" fillId="0" borderId="52" xfId="7" applyNumberFormat="1" applyFont="1" applyBorder="1" applyAlignment="1">
      <alignment horizontal="center"/>
    </xf>
    <xf numFmtId="164" fontId="11" fillId="0" borderId="20" xfId="7" applyNumberFormat="1" applyFont="1" applyBorder="1" applyAlignment="1">
      <alignment horizontal="center"/>
    </xf>
    <xf numFmtId="164" fontId="11" fillId="0" borderId="53" xfId="7" applyNumberFormat="1" applyFont="1" applyBorder="1" applyAlignment="1">
      <alignment horizontal="center"/>
    </xf>
    <xf numFmtId="164" fontId="11" fillId="0" borderId="55" xfId="7" applyNumberFormat="1" applyFont="1" applyBorder="1" applyAlignment="1">
      <alignment horizontal="center"/>
    </xf>
    <xf numFmtId="164" fontId="11" fillId="0" borderId="56" xfId="7" applyNumberFormat="1" applyFont="1" applyBorder="1" applyAlignment="1">
      <alignment horizontal="center"/>
    </xf>
    <xf numFmtId="164" fontId="11" fillId="0" borderId="22" xfId="7" applyNumberFormat="1" applyFont="1" applyBorder="1" applyAlignment="1">
      <alignment horizontal="center"/>
    </xf>
    <xf numFmtId="164" fontId="11" fillId="0" borderId="9" xfId="7" applyNumberFormat="1" applyFont="1" applyBorder="1" applyAlignment="1">
      <alignment horizontal="center"/>
    </xf>
    <xf numFmtId="164" fontId="11" fillId="0" borderId="18" xfId="7" applyNumberFormat="1" applyFont="1" applyBorder="1" applyAlignment="1">
      <alignment horizontal="center"/>
    </xf>
    <xf numFmtId="164" fontId="11" fillId="0" borderId="5" xfId="7" applyNumberFormat="1" applyFont="1" applyBorder="1" applyAlignment="1">
      <alignment horizontal="center"/>
    </xf>
    <xf numFmtId="164" fontId="11" fillId="0" borderId="64" xfId="7" applyNumberFormat="1" applyFont="1" applyBorder="1" applyAlignment="1">
      <alignment horizontal="center"/>
    </xf>
    <xf numFmtId="164" fontId="11" fillId="0" borderId="66" xfId="7" applyNumberFormat="1" applyFont="1" applyBorder="1" applyAlignment="1">
      <alignment horizontal="center"/>
    </xf>
    <xf numFmtId="164" fontId="11" fillId="0" borderId="78" xfId="7" applyNumberFormat="1" applyFont="1" applyBorder="1" applyAlignment="1">
      <alignment horizontal="center" vertical="center"/>
    </xf>
    <xf numFmtId="164" fontId="11" fillId="0" borderId="87" xfId="7" applyNumberFormat="1" applyFont="1" applyBorder="1" applyAlignment="1">
      <alignment horizontal="center" vertical="center"/>
    </xf>
    <xf numFmtId="164" fontId="11" fillId="0" borderId="79" xfId="7" applyNumberFormat="1" applyFont="1" applyBorder="1" applyAlignment="1">
      <alignment horizontal="center" vertical="center"/>
    </xf>
    <xf numFmtId="164" fontId="11" fillId="0" borderId="86" xfId="7" applyNumberFormat="1" applyFont="1" applyBorder="1" applyAlignment="1">
      <alignment horizontal="center" vertical="center"/>
    </xf>
    <xf numFmtId="164" fontId="11" fillId="0" borderId="88" xfId="7" applyNumberFormat="1" applyFont="1" applyBorder="1" applyAlignment="1">
      <alignment horizontal="center" vertical="center"/>
    </xf>
    <xf numFmtId="164" fontId="11" fillId="0" borderId="82" xfId="7" applyNumberFormat="1" applyFont="1" applyBorder="1" applyAlignment="1">
      <alignment horizontal="center" vertical="center"/>
    </xf>
    <xf numFmtId="164" fontId="11" fillId="0" borderId="81" xfId="7" applyNumberFormat="1" applyFont="1" applyBorder="1" applyAlignment="1">
      <alignment horizontal="center" vertical="center"/>
    </xf>
    <xf numFmtId="164" fontId="11" fillId="0" borderId="83" xfId="7" applyNumberFormat="1" applyFont="1" applyBorder="1" applyAlignment="1">
      <alignment horizontal="center" vertical="center"/>
    </xf>
    <xf numFmtId="164" fontId="11" fillId="0" borderId="84" xfId="7" applyNumberFormat="1" applyFont="1" applyBorder="1" applyAlignment="1">
      <alignment horizontal="center" vertical="center"/>
    </xf>
    <xf numFmtId="164" fontId="11" fillId="0" borderId="90" xfId="7" applyNumberFormat="1" applyFont="1" applyBorder="1" applyAlignment="1">
      <alignment horizontal="center" vertical="center"/>
    </xf>
    <xf numFmtId="0" fontId="13" fillId="0" borderId="6" xfId="4" applyFont="1" applyBorder="1" applyAlignment="1">
      <alignment horizontal="left" vertical="center" wrapText="1"/>
    </xf>
    <xf numFmtId="0" fontId="11" fillId="0" borderId="72" xfId="7" applyFont="1" applyBorder="1" applyAlignment="1">
      <alignment horizontal="left" vertical="center"/>
    </xf>
    <xf numFmtId="1" fontId="9" fillId="0" borderId="58" xfId="7" applyNumberFormat="1" applyFont="1" applyBorder="1" applyAlignment="1">
      <alignment horizontal="center" vertical="center"/>
    </xf>
    <xf numFmtId="1" fontId="9" fillId="0" borderId="14" xfId="7" applyNumberFormat="1" applyFont="1" applyBorder="1" applyAlignment="1">
      <alignment horizontal="center" vertical="center"/>
    </xf>
    <xf numFmtId="0" fontId="30" fillId="0" borderId="14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left" vertical="center"/>
    </xf>
    <xf numFmtId="164" fontId="11" fillId="0" borderId="67" xfId="7" applyNumberFormat="1" applyFont="1" applyBorder="1" applyAlignment="1">
      <alignment horizontal="left" vertical="center"/>
    </xf>
    <xf numFmtId="1" fontId="9" fillId="0" borderId="13" xfId="7" applyNumberFormat="1" applyFont="1" applyBorder="1" applyAlignment="1">
      <alignment horizontal="center" vertical="center"/>
    </xf>
    <xf numFmtId="0" fontId="30" fillId="0" borderId="13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left" vertical="center"/>
    </xf>
    <xf numFmtId="0" fontId="11" fillId="0" borderId="73" xfId="7" applyFont="1" applyBorder="1" applyAlignment="1">
      <alignment horizontal="left" vertical="center"/>
    </xf>
    <xf numFmtId="1" fontId="9" fillId="0" borderId="39" xfId="7" applyNumberFormat="1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 wrapText="1"/>
    </xf>
    <xf numFmtId="0" fontId="24" fillId="0" borderId="8" xfId="7" applyFont="1" applyBorder="1" applyAlignment="1">
      <alignment horizontal="right" vertical="center"/>
    </xf>
    <xf numFmtId="0" fontId="13" fillId="0" borderId="4" xfId="4" applyFont="1" applyBorder="1" applyAlignment="1">
      <alignment horizontal="left" vertical="center" wrapText="1"/>
    </xf>
    <xf numFmtId="0" fontId="30" fillId="0" borderId="67" xfId="4" applyFont="1" applyBorder="1" applyAlignment="1">
      <alignment horizontal="center" vertical="center"/>
    </xf>
    <xf numFmtId="0" fontId="13" fillId="0" borderId="8" xfId="4" applyFont="1" applyBorder="1" applyAlignment="1">
      <alignment horizontal="left" vertical="center"/>
    </xf>
    <xf numFmtId="0" fontId="30" fillId="0" borderId="13" xfId="4" applyFont="1" applyBorder="1" applyAlignment="1">
      <alignment horizontal="center" vertical="center"/>
    </xf>
    <xf numFmtId="0" fontId="30" fillId="0" borderId="14" xfId="4" applyFont="1" applyBorder="1" applyAlignment="1">
      <alignment horizontal="center" vertical="center"/>
    </xf>
    <xf numFmtId="0" fontId="13" fillId="0" borderId="10" xfId="4" applyFont="1" applyBorder="1" applyAlignment="1">
      <alignment horizontal="left" vertical="center" wrapText="1"/>
    </xf>
    <xf numFmtId="1" fontId="9" fillId="0" borderId="11" xfId="7" applyNumberFormat="1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0" fillId="0" borderId="73" xfId="4" applyFont="1" applyBorder="1" applyAlignment="1">
      <alignment horizontal="center" vertical="center"/>
    </xf>
    <xf numFmtId="0" fontId="28" fillId="0" borderId="6" xfId="4" applyFont="1" applyBorder="1" applyAlignment="1">
      <alignment horizontal="right" vertical="center"/>
    </xf>
    <xf numFmtId="0" fontId="13" fillId="0" borderId="4" xfId="4" applyFont="1" applyBorder="1" applyAlignment="1">
      <alignment vertical="center"/>
    </xf>
    <xf numFmtId="0" fontId="13" fillId="0" borderId="6" xfId="4" applyFont="1" applyBorder="1" applyAlignment="1">
      <alignment vertical="center"/>
    </xf>
    <xf numFmtId="0" fontId="13" fillId="0" borderId="8" xfId="4" applyFont="1" applyBorder="1" applyAlignment="1">
      <alignment vertical="center"/>
    </xf>
    <xf numFmtId="0" fontId="13" fillId="0" borderId="6" xfId="4" applyFont="1" applyBorder="1" applyAlignment="1">
      <alignment vertical="center" wrapText="1"/>
    </xf>
    <xf numFmtId="0" fontId="30" fillId="0" borderId="11" xfId="4" applyFont="1" applyBorder="1" applyAlignment="1">
      <alignment horizontal="center" vertical="center" wrapText="1"/>
    </xf>
    <xf numFmtId="0" fontId="22" fillId="0" borderId="13" xfId="4" applyFont="1" applyBorder="1" applyAlignment="1">
      <alignment horizontal="center" vertical="center" wrapText="1"/>
    </xf>
    <xf numFmtId="0" fontId="22" fillId="0" borderId="14" xfId="4" applyFont="1" applyBorder="1" applyAlignment="1">
      <alignment horizontal="center" vertical="center" wrapText="1"/>
    </xf>
    <xf numFmtId="0" fontId="13" fillId="0" borderId="10" xfId="4" applyFont="1" applyBorder="1" applyAlignment="1">
      <alignment horizontal="left" vertical="center"/>
    </xf>
    <xf numFmtId="1" fontId="9" fillId="0" borderId="11" xfId="7" applyNumberFormat="1" applyFont="1" applyBorder="1" applyAlignment="1">
      <alignment vertical="center"/>
    </xf>
    <xf numFmtId="0" fontId="30" fillId="0" borderId="1" xfId="4" applyFont="1" applyBorder="1" applyAlignment="1">
      <alignment vertical="center" wrapText="1"/>
    </xf>
    <xf numFmtId="1" fontId="9" fillId="0" borderId="13" xfId="7" applyNumberFormat="1" applyFont="1" applyBorder="1" applyAlignment="1">
      <alignment vertical="center"/>
    </xf>
    <xf numFmtId="0" fontId="30" fillId="0" borderId="13" xfId="4" applyFont="1" applyBorder="1" applyAlignment="1">
      <alignment vertical="center" wrapText="1"/>
    </xf>
    <xf numFmtId="1" fontId="9" fillId="0" borderId="64" xfId="7" applyNumberFormat="1" applyFont="1" applyBorder="1" applyAlignment="1">
      <alignment horizontal="center" vertical="center"/>
    </xf>
    <xf numFmtId="1" fontId="9" fillId="0" borderId="64" xfId="7" applyNumberFormat="1" applyFont="1" applyBorder="1" applyAlignment="1">
      <alignment vertical="center"/>
    </xf>
    <xf numFmtId="0" fontId="30" fillId="0" borderId="6" xfId="4" applyFont="1" applyBorder="1" applyAlignment="1">
      <alignment vertical="center" wrapText="1"/>
    </xf>
    <xf numFmtId="0" fontId="24" fillId="0" borderId="6" xfId="7" applyFont="1" applyBorder="1" applyAlignment="1">
      <alignment vertical="center"/>
    </xf>
    <xf numFmtId="0" fontId="24" fillId="0" borderId="8" xfId="7" applyFont="1" applyBorder="1" applyAlignment="1">
      <alignment vertical="center"/>
    </xf>
    <xf numFmtId="0" fontId="24" fillId="0" borderId="10" xfId="4" applyFont="1" applyBorder="1" applyAlignment="1">
      <alignment horizontal="left" vertical="center"/>
    </xf>
    <xf numFmtId="0" fontId="13" fillId="0" borderId="67" xfId="4" applyFont="1" applyBorder="1" applyAlignment="1">
      <alignment vertical="center" wrapText="1"/>
    </xf>
    <xf numFmtId="0" fontId="13" fillId="0" borderId="10" xfId="4" applyFont="1" applyBorder="1" applyAlignment="1">
      <alignment vertical="center"/>
    </xf>
    <xf numFmtId="0" fontId="30" fillId="0" borderId="1" xfId="4" applyFont="1" applyBorder="1" applyAlignment="1">
      <alignment horizontal="center" vertical="center" wrapText="1"/>
    </xf>
    <xf numFmtId="0" fontId="13" fillId="0" borderId="10" xfId="4" applyFont="1" applyBorder="1" applyAlignment="1">
      <alignment vertical="center" wrapText="1"/>
    </xf>
    <xf numFmtId="1" fontId="9" fillId="0" borderId="1" xfId="7" applyNumberFormat="1" applyFont="1" applyBorder="1" applyAlignment="1">
      <alignment horizontal="center" vertical="center"/>
    </xf>
    <xf numFmtId="0" fontId="30" fillId="0" borderId="12" xfId="4" applyFont="1" applyBorder="1" applyAlignment="1">
      <alignment horizontal="center" vertical="center" wrapText="1"/>
    </xf>
    <xf numFmtId="0" fontId="24" fillId="0" borderId="67" xfId="4" applyFont="1" applyBorder="1" applyAlignment="1">
      <alignment horizontal="left" vertical="center"/>
    </xf>
    <xf numFmtId="164" fontId="24" fillId="0" borderId="59" xfId="7" applyNumberFormat="1" applyFont="1" applyBorder="1" applyAlignment="1">
      <alignment horizontal="center" vertical="center"/>
    </xf>
    <xf numFmtId="164" fontId="13" fillId="0" borderId="58" xfId="7" applyNumberFormat="1" applyFont="1" applyBorder="1" applyAlignment="1">
      <alignment horizontal="center" vertical="center"/>
    </xf>
    <xf numFmtId="164" fontId="13" fillId="0" borderId="59" xfId="7" applyNumberFormat="1" applyFont="1" applyBorder="1" applyAlignment="1">
      <alignment horizontal="center" vertical="center"/>
    </xf>
    <xf numFmtId="164" fontId="13" fillId="0" borderId="60" xfId="7" applyNumberFormat="1" applyFont="1" applyBorder="1" applyAlignment="1">
      <alignment horizontal="center" vertical="center"/>
    </xf>
    <xf numFmtId="164" fontId="24" fillId="0" borderId="21" xfId="7" applyNumberFormat="1" applyFont="1" applyBorder="1" applyAlignment="1">
      <alignment horizontal="center" vertical="center"/>
    </xf>
    <xf numFmtId="164" fontId="13" fillId="0" borderId="14" xfId="7" applyNumberFormat="1" applyFont="1" applyBorder="1" applyAlignment="1">
      <alignment horizontal="center" vertical="center"/>
    </xf>
    <xf numFmtId="164" fontId="13" fillId="0" borderId="21" xfId="7" applyNumberFormat="1" applyFont="1" applyBorder="1" applyAlignment="1">
      <alignment horizontal="center" vertical="center"/>
    </xf>
    <xf numFmtId="164" fontId="13" fillId="0" borderId="22" xfId="7" applyNumberFormat="1" applyFont="1" applyBorder="1" applyAlignment="1">
      <alignment horizontal="center" vertical="center"/>
    </xf>
    <xf numFmtId="164" fontId="24" fillId="0" borderId="19" xfId="7" applyNumberFormat="1" applyFont="1" applyBorder="1" applyAlignment="1">
      <alignment horizontal="center" vertical="center"/>
    </xf>
    <xf numFmtId="164" fontId="13" fillId="0" borderId="13" xfId="7" applyNumberFormat="1" applyFont="1" applyBorder="1" applyAlignment="1">
      <alignment horizontal="center" vertical="center"/>
    </xf>
    <xf numFmtId="164" fontId="13" fillId="0" borderId="19" xfId="7" applyNumberFormat="1" applyFont="1" applyBorder="1" applyAlignment="1">
      <alignment horizontal="center" vertical="center"/>
    </xf>
    <xf numFmtId="164" fontId="13" fillId="0" borderId="20" xfId="7" applyNumberFormat="1" applyFont="1" applyBorder="1" applyAlignment="1">
      <alignment horizontal="center" vertical="center"/>
    </xf>
    <xf numFmtId="164" fontId="24" fillId="0" borderId="54" xfId="7" applyNumberFormat="1" applyFont="1" applyBorder="1" applyAlignment="1">
      <alignment horizontal="center" vertical="center"/>
    </xf>
    <xf numFmtId="164" fontId="13" fillId="0" borderId="39" xfId="7" applyNumberFormat="1" applyFont="1" applyBorder="1" applyAlignment="1">
      <alignment horizontal="center" vertical="center"/>
    </xf>
    <xf numFmtId="164" fontId="13" fillId="0" borderId="54" xfId="7" applyNumberFormat="1" applyFont="1" applyBorder="1" applyAlignment="1">
      <alignment horizontal="center" vertical="center"/>
    </xf>
    <xf numFmtId="164" fontId="13" fillId="0" borderId="55" xfId="7" applyNumberFormat="1" applyFont="1" applyBorder="1" applyAlignment="1">
      <alignment horizontal="center" vertical="center"/>
    </xf>
    <xf numFmtId="164" fontId="13" fillId="0" borderId="21" xfId="4" applyNumberFormat="1" applyFont="1" applyBorder="1" applyAlignment="1">
      <alignment horizontal="center" vertical="center" wrapText="1"/>
    </xf>
    <xf numFmtId="164" fontId="24" fillId="0" borderId="17" xfId="7" applyNumberFormat="1" applyFont="1" applyBorder="1" applyAlignment="1">
      <alignment horizontal="center" vertical="center"/>
    </xf>
    <xf numFmtId="164" fontId="13" fillId="0" borderId="11" xfId="7" applyNumberFormat="1" applyFont="1" applyBorder="1" applyAlignment="1">
      <alignment horizontal="center" vertical="center"/>
    </xf>
    <xf numFmtId="164" fontId="13" fillId="0" borderId="75" xfId="7" applyNumberFormat="1" applyFont="1" applyBorder="1" applyAlignment="1">
      <alignment horizontal="center" vertical="center"/>
    </xf>
    <xf numFmtId="164" fontId="13" fillId="0" borderId="63" xfId="7" applyNumberFormat="1" applyFont="1" applyBorder="1" applyAlignment="1">
      <alignment horizontal="center" vertical="center"/>
    </xf>
    <xf numFmtId="164" fontId="24" fillId="0" borderId="13" xfId="7" applyNumberFormat="1" applyFont="1" applyBorder="1" applyAlignment="1">
      <alignment horizontal="center" vertical="center"/>
    </xf>
    <xf numFmtId="164" fontId="24" fillId="0" borderId="14" xfId="7" applyNumberFormat="1" applyFont="1" applyBorder="1" applyAlignment="1">
      <alignment horizontal="center" vertical="center"/>
    </xf>
    <xf numFmtId="164" fontId="13" fillId="0" borderId="1" xfId="7" applyNumberFormat="1" applyFont="1" applyBorder="1" applyAlignment="1">
      <alignment horizontal="center" vertical="center"/>
    </xf>
    <xf numFmtId="164" fontId="13" fillId="0" borderId="17" xfId="7" applyNumberFormat="1" applyFont="1" applyBorder="1" applyAlignment="1">
      <alignment horizontal="center" vertical="center"/>
    </xf>
    <xf numFmtId="164" fontId="13" fillId="0" borderId="18" xfId="7" applyNumberFormat="1" applyFont="1" applyBorder="1" applyAlignment="1">
      <alignment horizontal="center" vertical="center"/>
    </xf>
    <xf numFmtId="164" fontId="24" fillId="0" borderId="75" xfId="7" applyNumberFormat="1" applyFont="1" applyBorder="1" applyAlignment="1">
      <alignment horizontal="center" vertical="center"/>
    </xf>
    <xf numFmtId="164" fontId="13" fillId="0" borderId="19" xfId="4" applyNumberFormat="1" applyFont="1" applyBorder="1" applyAlignment="1">
      <alignment horizontal="center" vertical="center" wrapText="1"/>
    </xf>
    <xf numFmtId="164" fontId="24" fillId="0" borderId="65" xfId="7" applyNumberFormat="1" applyFont="1" applyBorder="1" applyAlignment="1">
      <alignment horizontal="center" vertical="center"/>
    </xf>
    <xf numFmtId="164" fontId="13" fillId="0" borderId="64" xfId="7" applyNumberFormat="1" applyFont="1" applyBorder="1" applyAlignment="1">
      <alignment horizontal="center" vertical="center"/>
    </xf>
    <xf numFmtId="164" fontId="13" fillId="0" borderId="65" xfId="7" applyNumberFormat="1" applyFont="1" applyBorder="1" applyAlignment="1">
      <alignment horizontal="center" vertical="center"/>
    </xf>
    <xf numFmtId="164" fontId="13" fillId="0" borderId="66" xfId="7" applyNumberFormat="1" applyFont="1" applyBorder="1" applyAlignment="1">
      <alignment horizontal="center" vertical="center"/>
    </xf>
    <xf numFmtId="164" fontId="24" fillId="0" borderId="61" xfId="7" applyNumberFormat="1" applyFont="1" applyBorder="1" applyAlignment="1">
      <alignment horizontal="center" vertical="center"/>
    </xf>
    <xf numFmtId="164" fontId="24" fillId="0" borderId="39" xfId="7" applyNumberFormat="1" applyFont="1" applyBorder="1" applyAlignment="1">
      <alignment horizontal="center" vertical="center"/>
    </xf>
    <xf numFmtId="164" fontId="24" fillId="0" borderId="1" xfId="7" applyNumberFormat="1" applyFont="1" applyBorder="1" applyAlignment="1">
      <alignment horizontal="center" vertical="center"/>
    </xf>
    <xf numFmtId="1" fontId="13" fillId="0" borderId="72" xfId="7" applyNumberFormat="1" applyFont="1" applyBorder="1" applyAlignment="1">
      <alignment horizontal="center" vertical="center"/>
    </xf>
    <xf numFmtId="1" fontId="13" fillId="0" borderId="71" xfId="7" applyNumberFormat="1" applyFont="1" applyBorder="1" applyAlignment="1">
      <alignment horizontal="center" vertical="center"/>
    </xf>
    <xf numFmtId="1" fontId="13" fillId="0" borderId="80" xfId="7" applyNumberFormat="1" applyFont="1" applyBorder="1" applyAlignment="1">
      <alignment horizontal="center" vertical="center"/>
    </xf>
    <xf numFmtId="1" fontId="13" fillId="0" borderId="92" xfId="7" applyNumberFormat="1" applyFont="1" applyBorder="1" applyAlignment="1">
      <alignment horizontal="center" vertical="center"/>
    </xf>
    <xf numFmtId="1" fontId="13" fillId="0" borderId="67" xfId="7" applyNumberFormat="1" applyFont="1" applyBorder="1" applyAlignment="1">
      <alignment horizontal="center" vertical="center"/>
    </xf>
    <xf numFmtId="1" fontId="13" fillId="0" borderId="73" xfId="7" applyNumberFormat="1" applyFont="1" applyBorder="1" applyAlignment="1">
      <alignment horizontal="center" vertical="center"/>
    </xf>
    <xf numFmtId="1" fontId="13" fillId="0" borderId="85" xfId="7" applyNumberFormat="1" applyFont="1" applyBorder="1" applyAlignment="1">
      <alignment horizontal="center" vertical="center"/>
    </xf>
    <xf numFmtId="1" fontId="13" fillId="0" borderId="4" xfId="7" applyNumberFormat="1" applyFont="1" applyBorder="1" applyAlignment="1">
      <alignment horizontal="center" vertical="center"/>
    </xf>
    <xf numFmtId="1" fontId="13" fillId="0" borderId="2" xfId="7" applyNumberFormat="1" applyFont="1" applyBorder="1" applyAlignment="1">
      <alignment horizontal="center" vertical="center"/>
    </xf>
    <xf numFmtId="1" fontId="13" fillId="0" borderId="0" xfId="7" applyNumberFormat="1" applyFont="1" applyAlignment="1">
      <alignment horizontal="center" vertical="center"/>
    </xf>
    <xf numFmtId="1" fontId="13" fillId="0" borderId="91" xfId="7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9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" xfId="9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0" xfId="9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68" xfId="0" applyFont="1" applyBorder="1" applyAlignment="1">
      <alignment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8" xfId="9" applyFont="1" applyBorder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0" fontId="13" fillId="0" borderId="67" xfId="9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0" xfId="9" applyFont="1" applyBorder="1" applyAlignment="1">
      <alignment horizontal="left" vertical="center"/>
    </xf>
    <xf numFmtId="0" fontId="13" fillId="0" borderId="6" xfId="9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3" xfId="9" applyFont="1" applyBorder="1" applyAlignment="1">
      <alignment horizontal="center" vertical="center" wrapText="1"/>
    </xf>
    <xf numFmtId="0" fontId="13" fillId="0" borderId="7" xfId="9" applyFont="1" applyBorder="1" applyAlignment="1">
      <alignment horizontal="center" vertical="center" wrapText="1"/>
    </xf>
    <xf numFmtId="0" fontId="13" fillId="0" borderId="5" xfId="9" applyFont="1" applyBorder="1" applyAlignment="1">
      <alignment horizontal="center" vertical="center" wrapText="1"/>
    </xf>
    <xf numFmtId="0" fontId="13" fillId="0" borderId="9" xfId="9" applyFont="1" applyBorder="1" applyAlignment="1">
      <alignment horizontal="center" vertical="center" wrapText="1"/>
    </xf>
    <xf numFmtId="0" fontId="13" fillId="0" borderId="52" xfId="9" applyFont="1" applyBorder="1" applyAlignment="1">
      <alignment horizontal="center" vertical="center"/>
    </xf>
    <xf numFmtId="0" fontId="13" fillId="0" borderId="3" xfId="9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/>
    </xf>
    <xf numFmtId="0" fontId="13" fillId="0" borderId="7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164" fontId="13" fillId="0" borderId="13" xfId="9" applyNumberFormat="1" applyFont="1" applyBorder="1" applyAlignment="1">
      <alignment horizontal="center" vertical="center" wrapText="1"/>
    </xf>
    <xf numFmtId="164" fontId="13" fillId="0" borderId="13" xfId="9" applyNumberFormat="1" applyFont="1" applyBorder="1" applyAlignment="1">
      <alignment horizontal="center" vertical="center"/>
    </xf>
    <xf numFmtId="164" fontId="13" fillId="0" borderId="19" xfId="9" applyNumberFormat="1" applyFont="1" applyBorder="1" applyAlignment="1">
      <alignment horizontal="center" vertical="center" wrapText="1"/>
    </xf>
    <xf numFmtId="164" fontId="13" fillId="0" borderId="20" xfId="9" applyNumberFormat="1" applyFont="1" applyBorder="1" applyAlignment="1">
      <alignment horizontal="center" vertical="center" wrapText="1"/>
    </xf>
    <xf numFmtId="164" fontId="13" fillId="0" borderId="14" xfId="9" applyNumberFormat="1" applyFont="1" applyBorder="1" applyAlignment="1">
      <alignment horizontal="center" vertical="center" wrapText="1"/>
    </xf>
    <xf numFmtId="164" fontId="13" fillId="0" borderId="21" xfId="9" applyNumberFormat="1" applyFont="1" applyBorder="1" applyAlignment="1">
      <alignment horizontal="center" vertical="center" wrapText="1"/>
    </xf>
    <xf numFmtId="164" fontId="13" fillId="0" borderId="22" xfId="9" applyNumberFormat="1" applyFont="1" applyBorder="1" applyAlignment="1">
      <alignment horizontal="center" vertical="center" wrapText="1"/>
    </xf>
    <xf numFmtId="164" fontId="13" fillId="0" borderId="39" xfId="9" applyNumberFormat="1" applyFont="1" applyBorder="1" applyAlignment="1">
      <alignment horizontal="center" vertical="center" wrapText="1"/>
    </xf>
    <xf numFmtId="164" fontId="13" fillId="0" borderId="54" xfId="9" applyNumberFormat="1" applyFont="1" applyBorder="1" applyAlignment="1">
      <alignment horizontal="center" vertical="center" wrapText="1"/>
    </xf>
    <xf numFmtId="164" fontId="13" fillId="0" borderId="55" xfId="9" applyNumberFormat="1" applyFont="1" applyBorder="1" applyAlignment="1">
      <alignment horizontal="center" vertical="center" wrapText="1"/>
    </xf>
    <xf numFmtId="164" fontId="13" fillId="0" borderId="64" xfId="9" applyNumberFormat="1" applyFont="1" applyBorder="1" applyAlignment="1">
      <alignment horizontal="center" vertical="center" wrapText="1"/>
    </xf>
    <xf numFmtId="164" fontId="13" fillId="0" borderId="65" xfId="9" applyNumberFormat="1" applyFont="1" applyBorder="1" applyAlignment="1">
      <alignment horizontal="center" vertical="center" wrapText="1"/>
    </xf>
    <xf numFmtId="164" fontId="13" fillId="0" borderId="66" xfId="9" applyNumberFormat="1" applyFont="1" applyBorder="1" applyAlignment="1">
      <alignment horizontal="center" vertical="center" wrapText="1"/>
    </xf>
    <xf numFmtId="164" fontId="13" fillId="0" borderId="1" xfId="9" applyNumberFormat="1" applyFont="1" applyBorder="1" applyAlignment="1">
      <alignment horizontal="center" vertical="center" wrapText="1"/>
    </xf>
    <xf numFmtId="164" fontId="13" fillId="0" borderId="17" xfId="9" applyNumberFormat="1" applyFont="1" applyBorder="1" applyAlignment="1">
      <alignment horizontal="center" vertical="center" wrapText="1"/>
    </xf>
    <xf numFmtId="164" fontId="13" fillId="0" borderId="18" xfId="9" applyNumberFormat="1" applyFont="1" applyBorder="1" applyAlignment="1">
      <alignment horizontal="center" vertical="center" wrapText="1"/>
    </xf>
    <xf numFmtId="164" fontId="13" fillId="0" borderId="68" xfId="9" applyNumberFormat="1" applyFont="1" applyBorder="1" applyAlignment="1">
      <alignment horizontal="center" vertical="center" wrapText="1"/>
    </xf>
    <xf numFmtId="164" fontId="13" fillId="0" borderId="69" xfId="9" applyNumberFormat="1" applyFont="1" applyBorder="1" applyAlignment="1">
      <alignment horizontal="center" vertical="center" wrapText="1"/>
    </xf>
    <xf numFmtId="164" fontId="13" fillId="0" borderId="11" xfId="9" applyNumberFormat="1" applyFont="1" applyBorder="1" applyAlignment="1">
      <alignment horizontal="center" vertical="center" wrapText="1"/>
    </xf>
    <xf numFmtId="164" fontId="13" fillId="0" borderId="75" xfId="9" applyNumberFormat="1" applyFont="1" applyBorder="1" applyAlignment="1">
      <alignment horizontal="center" vertical="center" wrapText="1"/>
    </xf>
    <xf numFmtId="164" fontId="13" fillId="0" borderId="63" xfId="9" applyNumberFormat="1" applyFont="1" applyBorder="1" applyAlignment="1">
      <alignment horizontal="center" vertical="center" wrapText="1"/>
    </xf>
    <xf numFmtId="164" fontId="13" fillId="0" borderId="12" xfId="9" applyNumberFormat="1" applyFont="1" applyBorder="1" applyAlignment="1">
      <alignment horizontal="center" vertical="center" wrapText="1"/>
    </xf>
    <xf numFmtId="164" fontId="13" fillId="0" borderId="61" xfId="9" applyNumberFormat="1" applyFont="1" applyBorder="1" applyAlignment="1">
      <alignment horizontal="center" vertical="center" wrapText="1"/>
    </xf>
    <xf numFmtId="164" fontId="13" fillId="0" borderId="62" xfId="9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164" fontId="13" fillId="0" borderId="61" xfId="0" applyNumberFormat="1" applyFont="1" applyBorder="1" applyAlignment="1">
      <alignment horizontal="center" vertical="center" wrapText="1"/>
    </xf>
    <xf numFmtId="1" fontId="13" fillId="0" borderId="67" xfId="9" applyNumberFormat="1" applyFont="1" applyBorder="1" applyAlignment="1">
      <alignment horizontal="center" vertical="center" wrapText="1"/>
    </xf>
    <xf numFmtId="1" fontId="13" fillId="0" borderId="71" xfId="9" applyNumberFormat="1" applyFont="1" applyBorder="1" applyAlignment="1">
      <alignment horizontal="center" vertical="center" wrapText="1"/>
    </xf>
    <xf numFmtId="1" fontId="13" fillId="0" borderId="73" xfId="9" applyNumberFormat="1" applyFont="1" applyBorder="1" applyAlignment="1">
      <alignment horizontal="center" vertical="center" wrapText="1"/>
    </xf>
    <xf numFmtId="1" fontId="13" fillId="0" borderId="6" xfId="9" applyNumberFormat="1" applyFont="1" applyBorder="1" applyAlignment="1">
      <alignment horizontal="center" vertical="center" wrapText="1"/>
    </xf>
    <xf numFmtId="1" fontId="13" fillId="0" borderId="10" xfId="9" applyNumberFormat="1" applyFont="1" applyBorder="1" applyAlignment="1">
      <alignment horizontal="center" vertical="center" wrapText="1"/>
    </xf>
    <xf numFmtId="1" fontId="13" fillId="0" borderId="74" xfId="9" applyNumberFormat="1" applyFont="1" applyBorder="1" applyAlignment="1">
      <alignment horizontal="center" vertical="center" wrapText="1"/>
    </xf>
    <xf numFmtId="1" fontId="13" fillId="0" borderId="4" xfId="9" applyNumberFormat="1" applyFont="1" applyBorder="1" applyAlignment="1">
      <alignment horizontal="center" vertical="center" wrapText="1"/>
    </xf>
    <xf numFmtId="1" fontId="13" fillId="0" borderId="8" xfId="9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67" xfId="0" applyNumberFormat="1" applyFont="1" applyBorder="1" applyAlignment="1">
      <alignment horizontal="center" vertical="center" wrapText="1"/>
    </xf>
    <xf numFmtId="1" fontId="13" fillId="0" borderId="71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0" fontId="12" fillId="0" borderId="4" xfId="7" applyFont="1" applyBorder="1" applyAlignment="1">
      <alignment horizontal="left" vertical="top" wrapText="1"/>
    </xf>
    <xf numFmtId="0" fontId="11" fillId="0" borderId="4" xfId="7" applyFont="1" applyBorder="1" applyAlignment="1">
      <alignment horizontal="left" vertical="top" wrapText="1"/>
    </xf>
    <xf numFmtId="0" fontId="11" fillId="0" borderId="8" xfId="7" applyFont="1" applyBorder="1" applyAlignment="1">
      <alignment horizontal="left" vertical="top" wrapText="1"/>
    </xf>
    <xf numFmtId="0" fontId="12" fillId="0" borderId="6" xfId="7" applyFont="1" applyBorder="1" applyAlignment="1">
      <alignment horizontal="left" vertical="top" wrapText="1"/>
    </xf>
    <xf numFmtId="0" fontId="11" fillId="0" borderId="8" xfId="7" applyFont="1" applyBorder="1" applyAlignment="1">
      <alignment horizontal="left" vertical="center" wrapText="1"/>
    </xf>
    <xf numFmtId="0" fontId="24" fillId="0" borderId="3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2" fillId="0" borderId="85" xfId="4" applyFont="1" applyBorder="1" applyAlignment="1">
      <alignment horizontal="left" wrapText="1"/>
    </xf>
    <xf numFmtId="2" fontId="11" fillId="0" borderId="13" xfId="7" applyNumberFormat="1" applyFont="1" applyBorder="1" applyAlignment="1">
      <alignment horizontal="center" vertical="center"/>
    </xf>
    <xf numFmtId="2" fontId="13" fillId="0" borderId="13" xfId="7" applyNumberFormat="1" applyFont="1" applyBorder="1" applyAlignment="1">
      <alignment horizontal="center"/>
    </xf>
    <xf numFmtId="2" fontId="11" fillId="0" borderId="19" xfId="8" applyNumberFormat="1" applyFont="1" applyBorder="1" applyAlignment="1">
      <alignment horizontal="center"/>
    </xf>
    <xf numFmtId="2" fontId="11" fillId="0" borderId="20" xfId="8" applyNumberFormat="1" applyFont="1" applyBorder="1" applyAlignment="1">
      <alignment horizontal="center"/>
    </xf>
    <xf numFmtId="0" fontId="24" fillId="0" borderId="13" xfId="8" applyFont="1" applyBorder="1" applyAlignment="1">
      <alignment horizontal="left"/>
    </xf>
    <xf numFmtId="0" fontId="24" fillId="0" borderId="13" xfId="7" applyFont="1" applyBorder="1" applyAlignment="1">
      <alignment horizontal="center" vertical="center"/>
    </xf>
    <xf numFmtId="0" fontId="24" fillId="0" borderId="13" xfId="8" applyFont="1" applyBorder="1" applyAlignment="1">
      <alignment horizontal="center"/>
    </xf>
    <xf numFmtId="0" fontId="24" fillId="0" borderId="64" xfId="7" applyFont="1" applyBorder="1" applyAlignment="1">
      <alignment horizontal="center" vertical="center"/>
    </xf>
    <xf numFmtId="0" fontId="22" fillId="0" borderId="0" xfId="4" applyFont="1" applyAlignment="1">
      <alignment horizontal="left" wrapText="1"/>
    </xf>
    <xf numFmtId="2" fontId="13" fillId="0" borderId="39" xfId="7" applyNumberFormat="1" applyFont="1" applyBorder="1" applyAlignment="1">
      <alignment horizontal="center"/>
    </xf>
    <xf numFmtId="2" fontId="11" fillId="0" borderId="54" xfId="8" applyNumberFormat="1" applyFont="1" applyBorder="1" applyAlignment="1">
      <alignment horizontal="center"/>
    </xf>
    <xf numFmtId="2" fontId="11" fillId="0" borderId="55" xfId="8" applyNumberFormat="1" applyFont="1" applyBorder="1" applyAlignment="1">
      <alignment horizontal="center"/>
    </xf>
    <xf numFmtId="0" fontId="24" fillId="0" borderId="39" xfId="8" applyFont="1" applyBorder="1" applyAlignment="1">
      <alignment horizontal="left"/>
    </xf>
    <xf numFmtId="0" fontId="24" fillId="0" borderId="39" xfId="7" applyFont="1" applyBorder="1" applyAlignment="1">
      <alignment horizontal="center" vertical="center"/>
    </xf>
    <xf numFmtId="0" fontId="24" fillId="0" borderId="39" xfId="8" applyFont="1" applyBorder="1" applyAlignment="1">
      <alignment horizontal="center"/>
    </xf>
    <xf numFmtId="0" fontId="22" fillId="0" borderId="0" xfId="4" applyFont="1" applyAlignment="1">
      <alignment horizontal="left"/>
    </xf>
    <xf numFmtId="0" fontId="24" fillId="0" borderId="1" xfId="7" applyFont="1" applyBorder="1" applyAlignment="1">
      <alignment horizontal="center" vertical="center"/>
    </xf>
    <xf numFmtId="0" fontId="22" fillId="0" borderId="2" xfId="4" applyFont="1" applyBorder="1" applyAlignment="1">
      <alignment horizontal="left" wrapText="1"/>
    </xf>
    <xf numFmtId="2" fontId="13" fillId="0" borderId="1" xfId="7" applyNumberFormat="1" applyFont="1" applyBorder="1" applyAlignment="1">
      <alignment horizontal="center"/>
    </xf>
    <xf numFmtId="2" fontId="11" fillId="0" borderId="17" xfId="8" applyNumberFormat="1" applyFont="1" applyBorder="1" applyAlignment="1">
      <alignment horizontal="center"/>
    </xf>
    <xf numFmtId="2" fontId="11" fillId="0" borderId="18" xfId="8" applyNumberFormat="1" applyFont="1" applyBorder="1" applyAlignment="1">
      <alignment horizontal="center"/>
    </xf>
    <xf numFmtId="0" fontId="24" fillId="0" borderId="1" xfId="8" applyFont="1" applyBorder="1" applyAlignment="1">
      <alignment horizontal="left"/>
    </xf>
    <xf numFmtId="0" fontId="24" fillId="0" borderId="1" xfId="8" applyFont="1" applyBorder="1" applyAlignment="1">
      <alignment horizontal="center"/>
    </xf>
    <xf numFmtId="0" fontId="24" fillId="0" borderId="12" xfId="7" applyFont="1" applyBorder="1" applyAlignment="1">
      <alignment horizontal="center" vertical="center"/>
    </xf>
    <xf numFmtId="0" fontId="22" fillId="0" borderId="23" xfId="4" applyFont="1" applyBorder="1" applyAlignment="1">
      <alignment horizontal="left" wrapText="1"/>
    </xf>
    <xf numFmtId="2" fontId="13" fillId="0" borderId="12" xfId="7" applyNumberFormat="1" applyFont="1" applyBorder="1" applyAlignment="1">
      <alignment horizontal="center"/>
    </xf>
    <xf numFmtId="2" fontId="11" fillId="0" borderId="65" xfId="8" applyNumberFormat="1" applyFont="1" applyBorder="1" applyAlignment="1">
      <alignment horizontal="center"/>
    </xf>
    <xf numFmtId="2" fontId="11" fillId="0" borderId="66" xfId="8" applyNumberFormat="1" applyFont="1" applyBorder="1" applyAlignment="1">
      <alignment horizontal="center"/>
    </xf>
    <xf numFmtId="0" fontId="24" fillId="0" borderId="12" xfId="8" applyFont="1" applyBorder="1" applyAlignment="1">
      <alignment horizontal="left"/>
    </xf>
    <xf numFmtId="0" fontId="24" fillId="0" borderId="12" xfId="8" applyFont="1" applyBorder="1" applyAlignment="1">
      <alignment horizontal="center"/>
    </xf>
    <xf numFmtId="0" fontId="22" fillId="0" borderId="2" xfId="4" applyFont="1" applyBorder="1" applyAlignment="1">
      <alignment wrapText="1"/>
    </xf>
    <xf numFmtId="0" fontId="22" fillId="0" borderId="85" xfId="4" applyFont="1" applyBorder="1" applyAlignment="1">
      <alignment wrapText="1"/>
    </xf>
    <xf numFmtId="2" fontId="11" fillId="0" borderId="59" xfId="8" applyNumberFormat="1" applyFont="1" applyBorder="1" applyAlignment="1">
      <alignment horizontal="center"/>
    </xf>
    <xf numFmtId="2" fontId="11" fillId="0" borderId="60" xfId="8" applyNumberFormat="1" applyFont="1" applyBorder="1" applyAlignment="1">
      <alignment horizontal="center"/>
    </xf>
    <xf numFmtId="0" fontId="22" fillId="0" borderId="23" xfId="4" applyFont="1" applyBorder="1" applyAlignment="1">
      <alignment wrapText="1"/>
    </xf>
    <xf numFmtId="2" fontId="13" fillId="0" borderId="58" xfId="7" applyNumberFormat="1" applyFont="1" applyBorder="1" applyAlignment="1">
      <alignment horizontal="center"/>
    </xf>
    <xf numFmtId="2" fontId="11" fillId="0" borderId="21" xfId="8" applyNumberFormat="1" applyFont="1" applyBorder="1" applyAlignment="1">
      <alignment horizontal="center"/>
    </xf>
    <xf numFmtId="0" fontId="22" fillId="0" borderId="0" xfId="4" applyFont="1" applyAlignment="1">
      <alignment wrapText="1"/>
    </xf>
    <xf numFmtId="1" fontId="24" fillId="0" borderId="39" xfId="8" applyNumberFormat="1" applyFont="1" applyBorder="1" applyAlignment="1">
      <alignment horizontal="center"/>
    </xf>
    <xf numFmtId="2" fontId="13" fillId="0" borderId="14" xfId="7" applyNumberFormat="1" applyFont="1" applyBorder="1" applyAlignment="1">
      <alignment horizontal="center"/>
    </xf>
    <xf numFmtId="0" fontId="24" fillId="0" borderId="14" xfId="8" applyFont="1" applyBorder="1" applyAlignment="1">
      <alignment horizontal="left"/>
    </xf>
    <xf numFmtId="0" fontId="24" fillId="0" borderId="14" xfId="7" applyFont="1" applyBorder="1" applyAlignment="1">
      <alignment horizontal="center" vertical="center"/>
    </xf>
    <xf numFmtId="0" fontId="24" fillId="0" borderId="14" xfId="8" applyFont="1" applyBorder="1" applyAlignment="1">
      <alignment horizontal="center"/>
    </xf>
    <xf numFmtId="2" fontId="11" fillId="0" borderId="75" xfId="8" applyNumberFormat="1" applyFont="1" applyBorder="1" applyAlignment="1">
      <alignment horizontal="center"/>
    </xf>
    <xf numFmtId="2" fontId="11" fillId="0" borderId="63" xfId="8" applyNumberFormat="1" applyFont="1" applyBorder="1" applyAlignment="1">
      <alignment horizontal="center"/>
    </xf>
    <xf numFmtId="2" fontId="13" fillId="0" borderId="11" xfId="7" applyNumberFormat="1" applyFont="1" applyBorder="1" applyAlignment="1">
      <alignment horizontal="center"/>
    </xf>
    <xf numFmtId="0" fontId="13" fillId="0" borderId="12" xfId="8" applyFont="1" applyBorder="1" applyAlignment="1">
      <alignment horizontal="left"/>
    </xf>
    <xf numFmtId="0" fontId="22" fillId="0" borderId="2" xfId="4" applyFont="1" applyBorder="1" applyAlignment="1">
      <alignment vertical="center" wrapText="1"/>
    </xf>
    <xf numFmtId="2" fontId="13" fillId="0" borderId="13" xfId="7" applyNumberFormat="1" applyFont="1" applyBorder="1" applyAlignment="1">
      <alignment horizontal="center" vertical="center"/>
    </xf>
    <xf numFmtId="2" fontId="11" fillId="0" borderId="19" xfId="8" applyNumberFormat="1" applyFont="1" applyBorder="1" applyAlignment="1">
      <alignment horizontal="center" vertical="center"/>
    </xf>
    <xf numFmtId="2" fontId="11" fillId="0" borderId="63" xfId="8" applyNumberFormat="1" applyFont="1" applyBorder="1" applyAlignment="1">
      <alignment horizontal="center" vertical="center"/>
    </xf>
    <xf numFmtId="0" fontId="24" fillId="0" borderId="1" xfId="8" applyFont="1" applyBorder="1" applyAlignment="1">
      <alignment vertical="center"/>
    </xf>
    <xf numFmtId="0" fontId="24" fillId="0" borderId="1" xfId="7" applyFont="1" applyBorder="1" applyAlignment="1">
      <alignment horizontal="center" vertical="center" wrapText="1"/>
    </xf>
    <xf numFmtId="0" fontId="24" fillId="0" borderId="1" xfId="8" applyFont="1" applyBorder="1" applyAlignment="1">
      <alignment horizontal="center" vertical="center"/>
    </xf>
    <xf numFmtId="0" fontId="22" fillId="0" borderId="4" xfId="4" applyFont="1" applyBorder="1" applyAlignment="1">
      <alignment horizontal="left" wrapText="1"/>
    </xf>
    <xf numFmtId="0" fontId="24" fillId="0" borderId="11" xfId="8" applyFont="1" applyBorder="1" applyAlignment="1">
      <alignment horizontal="left"/>
    </xf>
    <xf numFmtId="0" fontId="24" fillId="0" borderId="11" xfId="8" applyFont="1" applyBorder="1" applyAlignment="1">
      <alignment horizontal="center"/>
    </xf>
    <xf numFmtId="2" fontId="13" fillId="0" borderId="68" xfId="7" applyNumberFormat="1" applyFont="1" applyBorder="1" applyAlignment="1">
      <alignment horizontal="center"/>
    </xf>
    <xf numFmtId="0" fontId="24" fillId="0" borderId="13" xfId="7" applyFont="1" applyBorder="1" applyAlignment="1">
      <alignment vertical="center"/>
    </xf>
    <xf numFmtId="0" fontId="24" fillId="0" borderId="13" xfId="8" applyFont="1" applyBorder="1"/>
    <xf numFmtId="0" fontId="24" fillId="0" borderId="12" xfId="7" applyFont="1" applyBorder="1" applyAlignment="1">
      <alignment vertical="center"/>
    </xf>
    <xf numFmtId="0" fontId="24" fillId="0" borderId="12" xfId="8" applyFont="1" applyBorder="1"/>
    <xf numFmtId="2" fontId="13" fillId="0" borderId="19" xfId="7" applyNumberFormat="1" applyFont="1" applyBorder="1" applyAlignment="1">
      <alignment horizontal="center"/>
    </xf>
    <xf numFmtId="2" fontId="13" fillId="0" borderId="20" xfId="7" applyNumberFormat="1" applyFont="1" applyBorder="1" applyAlignment="1">
      <alignment horizontal="center"/>
    </xf>
    <xf numFmtId="2" fontId="13" fillId="0" borderId="54" xfId="7" applyNumberFormat="1" applyFont="1" applyBorder="1" applyAlignment="1">
      <alignment horizontal="center"/>
    </xf>
    <xf numFmtId="2" fontId="13" fillId="0" borderId="55" xfId="7" applyNumberFormat="1" applyFont="1" applyBorder="1" applyAlignment="1">
      <alignment horizontal="center"/>
    </xf>
    <xf numFmtId="2" fontId="24" fillId="0" borderId="7" xfId="8" applyNumberFormat="1" applyFont="1" applyBorder="1" applyAlignment="1">
      <alignment horizontal="center"/>
    </xf>
    <xf numFmtId="2" fontId="13" fillId="0" borderId="21" xfId="7" applyNumberFormat="1" applyFont="1" applyBorder="1" applyAlignment="1">
      <alignment horizontal="center"/>
    </xf>
    <xf numFmtId="2" fontId="11" fillId="0" borderId="22" xfId="8" applyNumberFormat="1" applyFont="1" applyBorder="1" applyAlignment="1">
      <alignment horizontal="center"/>
    </xf>
    <xf numFmtId="0" fontId="24" fillId="0" borderId="71" xfId="8" applyFont="1" applyBorder="1" applyAlignment="1">
      <alignment horizontal="left"/>
    </xf>
    <xf numFmtId="2" fontId="11" fillId="0" borderId="61" xfId="8" applyNumberFormat="1" applyFont="1" applyBorder="1" applyAlignment="1">
      <alignment horizontal="center"/>
    </xf>
    <xf numFmtId="2" fontId="11" fillId="0" borderId="62" xfId="8" applyNumberFormat="1" applyFont="1" applyBorder="1" applyAlignment="1">
      <alignment horizontal="center"/>
    </xf>
    <xf numFmtId="2" fontId="24" fillId="0" borderId="12" xfId="7" applyNumberFormat="1" applyFont="1" applyBorder="1" applyAlignment="1">
      <alignment horizontal="center" vertical="center"/>
    </xf>
    <xf numFmtId="0" fontId="22" fillId="0" borderId="4" xfId="4" applyFont="1" applyBorder="1" applyAlignment="1">
      <alignment wrapText="1"/>
    </xf>
    <xf numFmtId="2" fontId="11" fillId="0" borderId="11" xfId="7" applyNumberFormat="1" applyFont="1" applyBorder="1" applyAlignment="1">
      <alignment horizontal="center" vertical="center"/>
    </xf>
    <xf numFmtId="2" fontId="11" fillId="0" borderId="1" xfId="7" applyNumberFormat="1" applyFont="1" applyBorder="1" applyAlignment="1">
      <alignment horizontal="center" vertical="center"/>
    </xf>
    <xf numFmtId="1" fontId="24" fillId="0" borderId="3" xfId="8" applyNumberFormat="1" applyFont="1" applyBorder="1" applyAlignment="1">
      <alignment horizontal="center"/>
    </xf>
    <xf numFmtId="2" fontId="24" fillId="0" borderId="5" xfId="8" applyNumberFormat="1" applyFont="1" applyBorder="1" applyAlignment="1">
      <alignment horizontal="center"/>
    </xf>
    <xf numFmtId="2" fontId="24" fillId="0" borderId="0" xfId="8" applyNumberFormat="1" applyFont="1" applyAlignment="1">
      <alignment horizontal="center"/>
    </xf>
    <xf numFmtId="1" fontId="24" fillId="0" borderId="9" xfId="8" applyNumberFormat="1" applyFont="1" applyBorder="1" applyAlignment="1">
      <alignment horizontal="center"/>
    </xf>
    <xf numFmtId="0" fontId="24" fillId="0" borderId="3" xfId="8" applyFont="1" applyBorder="1" applyAlignment="1">
      <alignment horizontal="center"/>
    </xf>
    <xf numFmtId="0" fontId="24" fillId="0" borderId="9" xfId="8" applyFont="1" applyBorder="1" applyAlignment="1">
      <alignment horizontal="center"/>
    </xf>
    <xf numFmtId="0" fontId="24" fillId="0" borderId="5" xfId="8" applyFont="1" applyBorder="1" applyAlignment="1">
      <alignment horizontal="center"/>
    </xf>
    <xf numFmtId="0" fontId="24" fillId="0" borderId="9" xfId="8" applyFont="1" applyBorder="1" applyAlignment="1">
      <alignment horizontal="center" vertical="center"/>
    </xf>
    <xf numFmtId="1" fontId="24" fillId="0" borderId="5" xfId="8" applyNumberFormat="1" applyFont="1" applyBorder="1" applyAlignment="1">
      <alignment horizontal="center"/>
    </xf>
    <xf numFmtId="1" fontId="11" fillId="0" borderId="67" xfId="8" applyNumberFormat="1" applyFont="1" applyBorder="1" applyAlignment="1">
      <alignment horizontal="center"/>
    </xf>
    <xf numFmtId="1" fontId="11" fillId="0" borderId="73" xfId="8" applyNumberFormat="1" applyFont="1" applyBorder="1" applyAlignment="1">
      <alignment horizontal="center"/>
    </xf>
    <xf numFmtId="1" fontId="11" fillId="0" borderId="10" xfId="8" applyNumberFormat="1" applyFont="1" applyBorder="1" applyAlignment="1">
      <alignment horizontal="center"/>
    </xf>
    <xf numFmtId="1" fontId="11" fillId="0" borderId="6" xfId="8" applyNumberFormat="1" applyFont="1" applyBorder="1" applyAlignment="1">
      <alignment horizontal="center"/>
    </xf>
    <xf numFmtId="1" fontId="11" fillId="0" borderId="72" xfId="8" applyNumberFormat="1" applyFont="1" applyBorder="1" applyAlignment="1">
      <alignment horizontal="center"/>
    </xf>
    <xf numFmtId="1" fontId="11" fillId="0" borderId="74" xfId="8" applyNumberFormat="1" applyFont="1" applyBorder="1" applyAlignment="1">
      <alignment horizontal="center"/>
    </xf>
    <xf numFmtId="1" fontId="11" fillId="0" borderId="4" xfId="8" applyNumberFormat="1" applyFont="1" applyBorder="1" applyAlignment="1">
      <alignment horizontal="center"/>
    </xf>
    <xf numFmtId="1" fontId="11" fillId="0" borderId="4" xfId="8" applyNumberFormat="1" applyFont="1" applyBorder="1" applyAlignment="1">
      <alignment horizontal="center" vertical="center"/>
    </xf>
    <xf numFmtId="1" fontId="13" fillId="0" borderId="67" xfId="7" applyNumberFormat="1" applyFont="1" applyBorder="1" applyAlignment="1">
      <alignment horizontal="center"/>
    </xf>
    <xf numFmtId="1" fontId="13" fillId="0" borderId="73" xfId="7" applyNumberFormat="1" applyFont="1" applyBorder="1" applyAlignment="1">
      <alignment horizontal="center"/>
    </xf>
    <xf numFmtId="1" fontId="11" fillId="0" borderId="71" xfId="8" applyNumberFormat="1" applyFont="1" applyBorder="1" applyAlignment="1">
      <alignment horizontal="center"/>
    </xf>
    <xf numFmtId="1" fontId="11" fillId="0" borderId="8" xfId="8" applyNumberFormat="1" applyFont="1" applyBorder="1" applyAlignment="1">
      <alignment horizontal="center"/>
    </xf>
    <xf numFmtId="2" fontId="11" fillId="0" borderId="17" xfId="7" applyNumberFormat="1" applyFont="1" applyBorder="1" applyAlignment="1">
      <alignment horizontal="center" vertical="center"/>
    </xf>
    <xf numFmtId="2" fontId="11" fillId="0" borderId="18" xfId="7" applyNumberFormat="1" applyFont="1" applyBorder="1" applyAlignment="1">
      <alignment horizontal="center" vertical="center"/>
    </xf>
    <xf numFmtId="2" fontId="11" fillId="0" borderId="19" xfId="7" applyNumberFormat="1" applyFont="1" applyBorder="1" applyAlignment="1">
      <alignment horizontal="center" vertical="center"/>
    </xf>
    <xf numFmtId="2" fontId="11" fillId="0" borderId="20" xfId="7" applyNumberFormat="1" applyFont="1" applyBorder="1" applyAlignment="1">
      <alignment horizontal="center" vertical="center"/>
    </xf>
    <xf numFmtId="2" fontId="11" fillId="0" borderId="12" xfId="7" applyNumberFormat="1" applyFont="1" applyBorder="1" applyAlignment="1">
      <alignment horizontal="center" vertical="center"/>
    </xf>
    <xf numFmtId="2" fontId="11" fillId="0" borderId="61" xfId="7" applyNumberFormat="1" applyFont="1" applyBorder="1" applyAlignment="1">
      <alignment horizontal="center" vertical="center"/>
    </xf>
    <xf numFmtId="2" fontId="11" fillId="0" borderId="62" xfId="7" applyNumberFormat="1" applyFont="1" applyBorder="1" applyAlignment="1">
      <alignment horizontal="center" vertical="center"/>
    </xf>
    <xf numFmtId="2" fontId="11" fillId="0" borderId="75" xfId="7" applyNumberFormat="1" applyFont="1" applyBorder="1" applyAlignment="1">
      <alignment horizontal="center" vertical="center"/>
    </xf>
    <xf numFmtId="2" fontId="11" fillId="0" borderId="63" xfId="7" applyNumberFormat="1" applyFont="1" applyBorder="1" applyAlignment="1">
      <alignment horizontal="center" vertical="center"/>
    </xf>
    <xf numFmtId="2" fontId="11" fillId="0" borderId="54" xfId="7" applyNumberFormat="1" applyFont="1" applyBorder="1" applyAlignment="1">
      <alignment horizontal="center" vertical="center"/>
    </xf>
    <xf numFmtId="2" fontId="11" fillId="0" borderId="55" xfId="7" applyNumberFormat="1" applyFont="1" applyBorder="1" applyAlignment="1">
      <alignment horizontal="center" vertical="center"/>
    </xf>
    <xf numFmtId="2" fontId="11" fillId="0" borderId="22" xfId="7" applyNumberFormat="1" applyFont="1" applyBorder="1" applyAlignment="1">
      <alignment horizontal="center" vertical="center"/>
    </xf>
    <xf numFmtId="2" fontId="11" fillId="0" borderId="14" xfId="7" applyNumberFormat="1" applyFont="1" applyBorder="1" applyAlignment="1">
      <alignment horizontal="center" vertical="center"/>
    </xf>
    <xf numFmtId="2" fontId="11" fillId="0" borderId="21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166" fontId="24" fillId="0" borderId="12" xfId="7" applyNumberFormat="1" applyFont="1" applyBorder="1" applyAlignment="1">
      <alignment horizontal="center" vertical="center"/>
    </xf>
    <xf numFmtId="166" fontId="24" fillId="0" borderId="1" xfId="7" applyNumberFormat="1" applyFont="1" applyBorder="1" applyAlignment="1">
      <alignment horizontal="center" vertical="center"/>
    </xf>
    <xf numFmtId="166" fontId="24" fillId="0" borderId="13" xfId="7" applyNumberFormat="1" applyFont="1" applyBorder="1" applyAlignment="1">
      <alignment horizontal="center" vertical="center"/>
    </xf>
    <xf numFmtId="166" fontId="24" fillId="0" borderId="39" xfId="7" applyNumberFormat="1" applyFont="1" applyBorder="1" applyAlignment="1">
      <alignment horizontal="center" vertical="center"/>
    </xf>
    <xf numFmtId="166" fontId="24" fillId="0" borderId="14" xfId="7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73" xfId="0" applyNumberFormat="1" applyFont="1" applyBorder="1" applyAlignment="1">
      <alignment horizontal="center" vertical="center" wrapText="1"/>
    </xf>
    <xf numFmtId="164" fontId="13" fillId="0" borderId="13" xfId="9" applyNumberFormat="1" applyFont="1" applyBorder="1" applyAlignment="1">
      <alignment horizontal="center" wrapText="1"/>
    </xf>
    <xf numFmtId="164" fontId="13" fillId="0" borderId="64" xfId="9" applyNumberFormat="1" applyFont="1" applyBorder="1" applyAlignment="1">
      <alignment horizontal="center" wrapText="1"/>
    </xf>
    <xf numFmtId="164" fontId="13" fillId="0" borderId="65" xfId="0" applyNumberFormat="1" applyFont="1" applyBorder="1" applyAlignment="1">
      <alignment horizontal="center" vertical="center" wrapText="1"/>
    </xf>
    <xf numFmtId="164" fontId="13" fillId="0" borderId="66" xfId="0" applyNumberFormat="1" applyFont="1" applyBorder="1" applyAlignment="1">
      <alignment horizontal="center" vertical="center" wrapText="1"/>
    </xf>
    <xf numFmtId="164" fontId="13" fillId="0" borderId="14" xfId="9" applyNumberFormat="1" applyFont="1" applyBorder="1" applyAlignment="1">
      <alignment horizontal="center" wrapText="1"/>
    </xf>
    <xf numFmtId="164" fontId="13" fillId="0" borderId="39" xfId="9" applyNumberFormat="1" applyFont="1" applyBorder="1" applyAlignment="1">
      <alignment horizontal="center" wrapText="1"/>
    </xf>
    <xf numFmtId="164" fontId="13" fillId="0" borderId="54" xfId="0" applyNumberFormat="1" applyFont="1" applyBorder="1" applyAlignment="1">
      <alignment horizontal="center" vertical="center" wrapText="1"/>
    </xf>
    <xf numFmtId="164" fontId="13" fillId="0" borderId="55" xfId="0" applyNumberFormat="1" applyFont="1" applyBorder="1" applyAlignment="1">
      <alignment horizontal="center" vertical="center" wrapText="1"/>
    </xf>
    <xf numFmtId="164" fontId="13" fillId="0" borderId="62" xfId="0" applyNumberFormat="1" applyFont="1" applyBorder="1" applyAlignment="1">
      <alignment horizontal="center" vertical="center" wrapText="1"/>
    </xf>
    <xf numFmtId="0" fontId="22" fillId="0" borderId="13" xfId="4" applyFont="1" applyBorder="1" applyAlignment="1">
      <alignment horizontal="left" wrapText="1"/>
    </xf>
    <xf numFmtId="0" fontId="22" fillId="0" borderId="8" xfId="4" applyFont="1" applyBorder="1" applyAlignment="1">
      <alignment horizontal="left" wrapText="1"/>
    </xf>
    <xf numFmtId="0" fontId="22" fillId="0" borderId="14" xfId="4" applyFont="1" applyBorder="1" applyAlignment="1">
      <alignment horizontal="left" wrapText="1"/>
    </xf>
    <xf numFmtId="0" fontId="21" fillId="0" borderId="13" xfId="4" applyFont="1" applyBorder="1" applyAlignment="1">
      <alignment horizontal="left" wrapText="1"/>
    </xf>
    <xf numFmtId="0" fontId="21" fillId="0" borderId="13" xfId="4" applyFont="1" applyBorder="1" applyAlignment="1">
      <alignment horizontal="center" vertical="center" wrapText="1"/>
    </xf>
    <xf numFmtId="0" fontId="21" fillId="0" borderId="14" xfId="4" applyFont="1" applyBorder="1" applyAlignment="1">
      <alignment horizontal="left" wrapText="1"/>
    </xf>
    <xf numFmtId="0" fontId="21" fillId="0" borderId="14" xfId="4" applyFont="1" applyBorder="1" applyAlignment="1">
      <alignment horizontal="center" vertical="center" wrapText="1"/>
    </xf>
    <xf numFmtId="0" fontId="21" fillId="0" borderId="39" xfId="4" applyFont="1" applyBorder="1" applyAlignment="1">
      <alignment horizontal="left" wrapText="1"/>
    </xf>
    <xf numFmtId="0" fontId="21" fillId="0" borderId="39" xfId="4" applyFont="1" applyBorder="1" applyAlignment="1">
      <alignment horizontal="center" vertical="center" wrapText="1"/>
    </xf>
    <xf numFmtId="0" fontId="26" fillId="0" borderId="13" xfId="7" applyFont="1" applyBorder="1" applyAlignment="1">
      <alignment horizontal="left"/>
    </xf>
    <xf numFmtId="0" fontId="22" fillId="0" borderId="1" xfId="4" applyFont="1" applyBorder="1" applyAlignment="1">
      <alignment horizontal="left" wrapText="1"/>
    </xf>
    <xf numFmtId="0" fontId="22" fillId="0" borderId="4" xfId="4" applyFont="1" applyBorder="1" applyAlignment="1">
      <alignment horizontal="left" vertical="top" wrapText="1"/>
    </xf>
    <xf numFmtId="0" fontId="22" fillId="0" borderId="8" xfId="4" applyFont="1" applyBorder="1" applyAlignment="1">
      <alignment horizontal="left" vertical="top" wrapText="1"/>
    </xf>
    <xf numFmtId="0" fontId="21" fillId="0" borderId="58" xfId="4" applyFont="1" applyBorder="1" applyAlignment="1">
      <alignment horizontal="left" wrapText="1"/>
    </xf>
    <xf numFmtId="0" fontId="22" fillId="0" borderId="67" xfId="4" applyFont="1" applyBorder="1" applyAlignment="1">
      <alignment vertical="center" wrapText="1"/>
    </xf>
    <xf numFmtId="0" fontId="22" fillId="0" borderId="13" xfId="4" applyFont="1" applyBorder="1" applyAlignment="1">
      <alignment horizontal="left" vertical="center" wrapText="1"/>
    </xf>
    <xf numFmtId="0" fontId="22" fillId="0" borderId="10" xfId="4" applyFont="1" applyBorder="1" applyAlignment="1">
      <alignment horizontal="left" wrapText="1"/>
    </xf>
    <xf numFmtId="0" fontId="22" fillId="0" borderId="9" xfId="4" applyFont="1" applyBorder="1" applyAlignment="1">
      <alignment horizontal="left" wrapText="1"/>
    </xf>
    <xf numFmtId="0" fontId="22" fillId="0" borderId="58" xfId="2" applyFont="1" applyBorder="1" applyAlignment="1">
      <alignment horizontal="left" vertical="center" wrapText="1"/>
    </xf>
    <xf numFmtId="0" fontId="22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/>
    </xf>
    <xf numFmtId="0" fontId="22" fillId="0" borderId="10" xfId="4" applyFont="1" applyBorder="1" applyAlignment="1">
      <alignment wrapText="1"/>
    </xf>
    <xf numFmtId="0" fontId="13" fillId="0" borderId="1" xfId="7" applyFont="1" applyBorder="1" applyAlignment="1">
      <alignment horizontal="center" vertical="center"/>
    </xf>
    <xf numFmtId="0" fontId="33" fillId="0" borderId="9" xfId="7" applyFont="1" applyBorder="1" applyAlignment="1">
      <alignment horizontal="center" vertical="center"/>
    </xf>
    <xf numFmtId="0" fontId="13" fillId="0" borderId="10" xfId="4" applyFont="1" applyBorder="1" applyAlignment="1">
      <alignment wrapText="1"/>
    </xf>
    <xf numFmtId="0" fontId="13" fillId="0" borderId="1" xfId="7" applyFont="1" applyBorder="1" applyAlignment="1">
      <alignment horizontal="left" vertical="center"/>
    </xf>
    <xf numFmtId="1" fontId="13" fillId="0" borderId="1" xfId="7" applyNumberFormat="1" applyFont="1" applyBorder="1" applyAlignment="1">
      <alignment horizontal="center" vertical="center"/>
    </xf>
    <xf numFmtId="1" fontId="34" fillId="0" borderId="1" xfId="7" applyNumberFormat="1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67" xfId="4" applyFont="1" applyBorder="1" applyAlignment="1">
      <alignment horizontal="left" wrapText="1"/>
    </xf>
    <xf numFmtId="0" fontId="13" fillId="0" borderId="11" xfId="7" applyFont="1" applyBorder="1" applyAlignment="1">
      <alignment horizontal="left" vertical="center"/>
    </xf>
    <xf numFmtId="1" fontId="13" fillId="0" borderId="11" xfId="7" applyNumberFormat="1" applyFont="1" applyBorder="1" applyAlignment="1">
      <alignment horizontal="center" vertical="center"/>
    </xf>
    <xf numFmtId="1" fontId="34" fillId="0" borderId="11" xfId="7" applyNumberFormat="1" applyFont="1" applyBorder="1" applyAlignment="1">
      <alignment horizontal="center" vertical="center"/>
    </xf>
    <xf numFmtId="0" fontId="24" fillId="0" borderId="1" xfId="7" applyFont="1" applyBorder="1" applyAlignment="1">
      <alignment horizontal="center"/>
    </xf>
    <xf numFmtId="0" fontId="13" fillId="0" borderId="4" xfId="4" applyFont="1" applyBorder="1" applyAlignment="1">
      <alignment wrapText="1"/>
    </xf>
    <xf numFmtId="0" fontId="13" fillId="0" borderId="10" xfId="4" applyFont="1" applyBorder="1" applyAlignment="1">
      <alignment horizontal="left" wrapText="1"/>
    </xf>
    <xf numFmtId="0" fontId="12" fillId="0" borderId="3" xfId="7" applyFont="1" applyBorder="1" applyAlignment="1">
      <alignment horizontal="center" vertical="top"/>
    </xf>
    <xf numFmtId="0" fontId="12" fillId="0" borderId="5" xfId="7" applyFont="1" applyBorder="1" applyAlignment="1">
      <alignment horizontal="center" vertical="top"/>
    </xf>
    <xf numFmtId="0" fontId="12" fillId="0" borderId="9" xfId="7" applyFont="1" applyBorder="1" applyAlignment="1">
      <alignment horizontal="center" vertical="top"/>
    </xf>
    <xf numFmtId="0" fontId="13" fillId="0" borderId="9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1" fontId="22" fillId="0" borderId="72" xfId="4" applyNumberFormat="1" applyFont="1" applyBorder="1" applyAlignment="1">
      <alignment horizontal="center" wrapText="1"/>
    </xf>
    <xf numFmtId="1" fontId="22" fillId="0" borderId="67" xfId="4" applyNumberFormat="1" applyFont="1" applyBorder="1" applyAlignment="1">
      <alignment horizontal="center" vertical="center" wrapText="1"/>
    </xf>
    <xf numFmtId="1" fontId="22" fillId="0" borderId="67" xfId="4" applyNumberFormat="1" applyFont="1" applyBorder="1" applyAlignment="1">
      <alignment horizontal="center" wrapText="1"/>
    </xf>
    <xf numFmtId="1" fontId="22" fillId="0" borderId="71" xfId="4" applyNumberFormat="1" applyFont="1" applyBorder="1" applyAlignment="1">
      <alignment horizontal="center" wrapText="1"/>
    </xf>
    <xf numFmtId="1" fontId="22" fillId="0" borderId="2" xfId="4" applyNumberFormat="1" applyFont="1" applyBorder="1" applyAlignment="1">
      <alignment horizontal="center" wrapText="1"/>
    </xf>
    <xf numFmtId="1" fontId="22" fillId="0" borderId="10" xfId="4" applyNumberFormat="1" applyFont="1" applyBorder="1" applyAlignment="1">
      <alignment horizontal="center" wrapText="1"/>
    </xf>
    <xf numFmtId="1" fontId="22" fillId="0" borderId="6" xfId="4" applyNumberFormat="1" applyFont="1" applyBorder="1" applyAlignment="1">
      <alignment horizontal="center" vertical="center" wrapText="1"/>
    </xf>
    <xf numFmtId="1" fontId="21" fillId="0" borderId="67" xfId="4" applyNumberFormat="1" applyFont="1" applyBorder="1" applyAlignment="1">
      <alignment horizontal="center" wrapText="1"/>
    </xf>
    <xf numFmtId="1" fontId="21" fillId="0" borderId="73" xfId="4" applyNumberFormat="1" applyFont="1" applyBorder="1" applyAlignment="1">
      <alignment horizontal="center" wrapText="1"/>
    </xf>
    <xf numFmtId="1" fontId="21" fillId="0" borderId="71" xfId="4" applyNumberFormat="1" applyFont="1" applyBorder="1" applyAlignment="1">
      <alignment horizontal="center" wrapText="1"/>
    </xf>
    <xf numFmtId="1" fontId="22" fillId="0" borderId="10" xfId="4" applyNumberFormat="1" applyFont="1" applyBorder="1" applyAlignment="1">
      <alignment horizontal="center" vertical="center" wrapText="1"/>
    </xf>
    <xf numFmtId="1" fontId="22" fillId="0" borderId="6" xfId="4" applyNumberFormat="1" applyFont="1" applyBorder="1" applyAlignment="1">
      <alignment horizontal="center" wrapText="1"/>
    </xf>
    <xf numFmtId="1" fontId="22" fillId="0" borderId="4" xfId="4" applyNumberFormat="1" applyFont="1" applyBorder="1" applyAlignment="1">
      <alignment horizontal="center" wrapText="1"/>
    </xf>
    <xf numFmtId="1" fontId="22" fillId="0" borderId="8" xfId="4" applyNumberFormat="1" applyFont="1" applyBorder="1" applyAlignment="1">
      <alignment horizontal="center" wrapText="1"/>
    </xf>
    <xf numFmtId="164" fontId="21" fillId="0" borderId="58" xfId="4" applyNumberFormat="1" applyFont="1" applyBorder="1" applyAlignment="1">
      <alignment horizontal="center" wrapText="1"/>
    </xf>
    <xf numFmtId="164" fontId="22" fillId="0" borderId="19" xfId="4" applyNumberFormat="1" applyFont="1" applyBorder="1" applyAlignment="1">
      <alignment horizontal="center" wrapText="1"/>
    </xf>
    <xf numFmtId="164" fontId="22" fillId="0" borderId="20" xfId="4" applyNumberFormat="1" applyFont="1" applyBorder="1" applyAlignment="1">
      <alignment horizontal="center" wrapText="1"/>
    </xf>
    <xf numFmtId="164" fontId="22" fillId="0" borderId="19" xfId="4" applyNumberFormat="1" applyFont="1" applyBorder="1" applyAlignment="1">
      <alignment horizontal="center" vertical="center" wrapText="1"/>
    </xf>
    <xf numFmtId="164" fontId="22" fillId="0" borderId="20" xfId="4" applyNumberFormat="1" applyFont="1" applyBorder="1" applyAlignment="1">
      <alignment horizontal="center" vertical="center" wrapText="1"/>
    </xf>
    <xf numFmtId="164" fontId="21" fillId="0" borderId="13" xfId="4" applyNumberFormat="1" applyFont="1" applyBorder="1" applyAlignment="1">
      <alignment horizontal="center" wrapText="1"/>
    </xf>
    <xf numFmtId="164" fontId="21" fillId="0" borderId="14" xfId="4" applyNumberFormat="1" applyFont="1" applyBorder="1" applyAlignment="1">
      <alignment horizontal="center" wrapText="1"/>
    </xf>
    <xf numFmtId="164" fontId="22" fillId="0" borderId="21" xfId="4" applyNumberFormat="1" applyFont="1" applyBorder="1" applyAlignment="1">
      <alignment horizontal="center" wrapText="1"/>
    </xf>
    <xf numFmtId="164" fontId="22" fillId="0" borderId="22" xfId="4" applyNumberFormat="1" applyFont="1" applyBorder="1" applyAlignment="1">
      <alignment horizontal="center" wrapText="1"/>
    </xf>
    <xf numFmtId="164" fontId="21" fillId="0" borderId="9" xfId="4" applyNumberFormat="1" applyFont="1" applyBorder="1" applyAlignment="1">
      <alignment horizontal="center" wrapText="1"/>
    </xf>
    <xf numFmtId="164" fontId="22" fillId="0" borderId="17" xfId="4" applyNumberFormat="1" applyFont="1" applyBorder="1" applyAlignment="1">
      <alignment horizontal="center" wrapText="1"/>
    </xf>
    <xf numFmtId="164" fontId="22" fillId="0" borderId="18" xfId="4" applyNumberFormat="1" applyFont="1" applyBorder="1" applyAlignment="1">
      <alignment horizontal="center" wrapText="1"/>
    </xf>
    <xf numFmtId="164" fontId="22" fillId="0" borderId="9" xfId="4" applyNumberFormat="1" applyFont="1" applyBorder="1" applyAlignment="1">
      <alignment horizontal="center" wrapText="1"/>
    </xf>
    <xf numFmtId="164" fontId="21" fillId="0" borderId="7" xfId="4" applyNumberFormat="1" applyFont="1" applyBorder="1" applyAlignment="1">
      <alignment horizontal="center" vertical="center" wrapText="1"/>
    </xf>
    <xf numFmtId="164" fontId="22" fillId="0" borderId="61" xfId="4" applyNumberFormat="1" applyFont="1" applyBorder="1" applyAlignment="1">
      <alignment horizontal="center" vertical="center" wrapText="1"/>
    </xf>
    <xf numFmtId="164" fontId="22" fillId="0" borderId="66" xfId="4" applyNumberFormat="1" applyFont="1" applyBorder="1" applyAlignment="1">
      <alignment horizontal="center" vertical="center" wrapText="1"/>
    </xf>
    <xf numFmtId="164" fontId="21" fillId="0" borderId="19" xfId="4" applyNumberFormat="1" applyFont="1" applyBorder="1" applyAlignment="1">
      <alignment horizontal="center" wrapText="1"/>
    </xf>
    <xf numFmtId="164" fontId="21" fillId="0" borderId="20" xfId="4" applyNumberFormat="1" applyFont="1" applyBorder="1" applyAlignment="1">
      <alignment horizontal="center" wrapText="1"/>
    </xf>
    <xf numFmtId="164" fontId="21" fillId="0" borderId="21" xfId="4" applyNumberFormat="1" applyFont="1" applyBorder="1" applyAlignment="1">
      <alignment horizontal="center" wrapText="1"/>
    </xf>
    <xf numFmtId="164" fontId="21" fillId="0" borderId="39" xfId="4" applyNumberFormat="1" applyFont="1" applyBorder="1" applyAlignment="1">
      <alignment horizontal="center" wrapText="1"/>
    </xf>
    <xf numFmtId="164" fontId="21" fillId="0" borderId="54" xfId="4" applyNumberFormat="1" applyFont="1" applyBorder="1" applyAlignment="1">
      <alignment horizontal="center" wrapText="1"/>
    </xf>
    <xf numFmtId="164" fontId="21" fillId="0" borderId="55" xfId="4" applyNumberFormat="1" applyFont="1" applyBorder="1" applyAlignment="1">
      <alignment horizontal="center" wrapText="1"/>
    </xf>
    <xf numFmtId="164" fontId="21" fillId="0" borderId="22" xfId="4" applyNumberFormat="1" applyFont="1" applyBorder="1" applyAlignment="1">
      <alignment horizontal="center" wrapText="1"/>
    </xf>
    <xf numFmtId="164" fontId="22" fillId="0" borderId="17" xfId="4" applyNumberFormat="1" applyFont="1" applyBorder="1" applyAlignment="1">
      <alignment horizontal="center" vertical="center" wrapText="1"/>
    </xf>
    <xf numFmtId="164" fontId="22" fillId="0" borderId="18" xfId="4" applyNumberFormat="1" applyFont="1" applyBorder="1" applyAlignment="1">
      <alignment horizontal="center" vertical="center" wrapText="1"/>
    </xf>
    <xf numFmtId="164" fontId="22" fillId="0" borderId="66" xfId="4" applyNumberFormat="1" applyFont="1" applyBorder="1" applyAlignment="1">
      <alignment horizontal="center" wrapText="1"/>
    </xf>
    <xf numFmtId="164" fontId="21" fillId="0" borderId="1" xfId="4" applyNumberFormat="1" applyFont="1" applyBorder="1" applyAlignment="1">
      <alignment horizontal="center" wrapText="1"/>
    </xf>
    <xf numFmtId="164" fontId="21" fillId="0" borderId="7" xfId="4" applyNumberFormat="1" applyFont="1" applyBorder="1" applyAlignment="1">
      <alignment horizontal="center" wrapText="1"/>
    </xf>
    <xf numFmtId="164" fontId="22" fillId="0" borderId="61" xfId="4" applyNumberFormat="1" applyFont="1" applyBorder="1" applyAlignment="1">
      <alignment horizontal="center" wrapText="1"/>
    </xf>
    <xf numFmtId="164" fontId="22" fillId="0" borderId="62" xfId="4" applyNumberFormat="1" applyFont="1" applyBorder="1" applyAlignment="1">
      <alignment horizontal="center" wrapText="1"/>
    </xf>
    <xf numFmtId="0" fontId="22" fillId="0" borderId="10" xfId="2" applyFont="1" applyBorder="1" applyAlignment="1">
      <alignment vertical="center" wrapText="1"/>
    </xf>
    <xf numFmtId="0" fontId="22" fillId="0" borderId="10" xfId="2" applyFont="1" applyBorder="1" applyAlignment="1">
      <alignment wrapText="1"/>
    </xf>
    <xf numFmtId="0" fontId="22" fillId="0" borderId="67" xfId="2" applyFont="1" applyBorder="1" applyAlignment="1">
      <alignment wrapText="1"/>
    </xf>
    <xf numFmtId="0" fontId="22" fillId="0" borderId="4" xfId="2" applyFont="1" applyBorder="1" applyAlignment="1">
      <alignment wrapText="1"/>
    </xf>
    <xf numFmtId="0" fontId="22" fillId="0" borderId="6" xfId="2" applyFont="1" applyBorder="1" applyAlignment="1">
      <alignment wrapText="1"/>
    </xf>
    <xf numFmtId="0" fontId="22" fillId="0" borderId="8" xfId="2" applyFont="1" applyBorder="1" applyAlignment="1">
      <alignment wrapText="1"/>
    </xf>
    <xf numFmtId="0" fontId="11" fillId="0" borderId="9" xfId="7" applyFont="1" applyBorder="1" applyAlignment="1">
      <alignment horizontal="left"/>
    </xf>
    <xf numFmtId="164" fontId="11" fillId="0" borderId="11" xfId="7" applyNumberFormat="1" applyFont="1" applyBorder="1" applyAlignment="1">
      <alignment horizontal="center" vertical="center"/>
    </xf>
    <xf numFmtId="164" fontId="11" fillId="0" borderId="75" xfId="7" applyNumberFormat="1" applyFont="1" applyBorder="1" applyAlignment="1">
      <alignment horizontal="center" vertical="center"/>
    </xf>
    <xf numFmtId="164" fontId="11" fillId="0" borderId="63" xfId="7" applyNumberFormat="1" applyFont="1" applyBorder="1" applyAlignment="1">
      <alignment horizontal="center" vertical="center"/>
    </xf>
    <xf numFmtId="0" fontId="11" fillId="0" borderId="58" xfId="7" applyFont="1" applyBorder="1" applyAlignment="1">
      <alignment horizontal="left"/>
    </xf>
    <xf numFmtId="0" fontId="11" fillId="0" borderId="68" xfId="7" applyFont="1" applyBorder="1" applyAlignment="1">
      <alignment horizontal="left"/>
    </xf>
    <xf numFmtId="0" fontId="12" fillId="0" borderId="3" xfId="7" applyFont="1" applyBorder="1" applyAlignment="1">
      <alignment horizontal="center"/>
    </xf>
    <xf numFmtId="0" fontId="12" fillId="0" borderId="4" xfId="7" applyFont="1" applyBorder="1"/>
    <xf numFmtId="0" fontId="12" fillId="0" borderId="7" xfId="7" applyFont="1" applyBorder="1" applyAlignment="1">
      <alignment horizontal="center"/>
    </xf>
    <xf numFmtId="0" fontId="28" fillId="0" borderId="8" xfId="7" applyFont="1" applyBorder="1" applyAlignment="1">
      <alignment horizontal="right"/>
    </xf>
    <xf numFmtId="0" fontId="11" fillId="0" borderId="13" xfId="7" applyFont="1" applyBorder="1"/>
    <xf numFmtId="0" fontId="11" fillId="0" borderId="39" xfId="7" applyFont="1" applyBorder="1" applyAlignment="1">
      <alignment vertical="center"/>
    </xf>
    <xf numFmtId="0" fontId="11" fillId="0" borderId="39" xfId="7" applyFont="1" applyBorder="1"/>
    <xf numFmtId="0" fontId="24" fillId="0" borderId="8" xfId="7" applyFont="1" applyBorder="1"/>
    <xf numFmtId="0" fontId="11" fillId="0" borderId="14" xfId="7" applyFont="1" applyBorder="1"/>
    <xf numFmtId="0" fontId="35" fillId="0" borderId="7" xfId="7" applyFont="1" applyBorder="1" applyAlignment="1">
      <alignment horizontal="center"/>
    </xf>
    <xf numFmtId="0" fontId="35" fillId="0" borderId="8" xfId="7" applyFont="1" applyBorder="1"/>
    <xf numFmtId="0" fontId="12" fillId="0" borderId="6" xfId="7" applyFont="1" applyBorder="1"/>
    <xf numFmtId="0" fontId="11" fillId="0" borderId="10" xfId="7" applyFont="1" applyBorder="1" applyAlignment="1">
      <alignment horizontal="left" vertical="top" wrapText="1"/>
    </xf>
    <xf numFmtId="0" fontId="11" fillId="0" borderId="68" xfId="7" applyFont="1" applyBorder="1" applyAlignment="1">
      <alignment horizontal="left" vertical="center"/>
    </xf>
    <xf numFmtId="0" fontId="35" fillId="0" borderId="5" xfId="7" applyFont="1" applyBorder="1" applyAlignment="1">
      <alignment horizontal="center" vertical="center"/>
    </xf>
    <xf numFmtId="0" fontId="35" fillId="0" borderId="6" xfId="7" applyFont="1" applyBorder="1" applyAlignment="1">
      <alignment vertical="center"/>
    </xf>
    <xf numFmtId="0" fontId="35" fillId="0" borderId="7" xfId="7" applyFont="1" applyBorder="1" applyAlignment="1">
      <alignment horizontal="center" vertical="center"/>
    </xf>
    <xf numFmtId="0" fontId="35" fillId="0" borderId="8" xfId="7" applyFont="1" applyBorder="1" applyAlignment="1">
      <alignment vertical="center"/>
    </xf>
    <xf numFmtId="0" fontId="12" fillId="0" borderId="10" xfId="7" applyFont="1" applyBorder="1" applyAlignment="1">
      <alignment horizontal="left" vertical="top" wrapText="1"/>
    </xf>
    <xf numFmtId="0" fontId="24" fillId="0" borderId="6" xfId="7" applyFont="1" applyBorder="1" applyAlignment="1">
      <alignment horizontal="left" vertical="center"/>
    </xf>
    <xf numFmtId="0" fontId="12" fillId="0" borderId="4" xfId="7" applyFont="1" applyBorder="1" applyAlignment="1">
      <alignment vertical="center"/>
    </xf>
    <xf numFmtId="0" fontId="11" fillId="0" borderId="12" xfId="7" applyFont="1" applyBorder="1" applyAlignment="1">
      <alignment horizontal="left"/>
    </xf>
    <xf numFmtId="164" fontId="11" fillId="0" borderId="11" xfId="7" applyNumberFormat="1" applyFont="1" applyBorder="1" applyAlignment="1">
      <alignment horizontal="center"/>
    </xf>
    <xf numFmtId="164" fontId="11" fillId="0" borderId="75" xfId="7" applyNumberFormat="1" applyFont="1" applyBorder="1" applyAlignment="1">
      <alignment horizontal="center"/>
    </xf>
    <xf numFmtId="0" fontId="11" fillId="0" borderId="11" xfId="7" applyFont="1" applyBorder="1" applyAlignment="1">
      <alignment horizontal="left"/>
    </xf>
    <xf numFmtId="1" fontId="11" fillId="0" borderId="74" xfId="7" applyNumberFormat="1" applyFont="1" applyBorder="1" applyAlignment="1">
      <alignment horizontal="center" vertical="center"/>
    </xf>
    <xf numFmtId="164" fontId="11" fillId="0" borderId="69" xfId="7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13" fillId="0" borderId="14" xfId="0" applyNumberFormat="1" applyFont="1" applyBorder="1" applyAlignment="1">
      <alignment horizontal="center" vertical="center"/>
    </xf>
    <xf numFmtId="169" fontId="13" fillId="0" borderId="4" xfId="9" applyNumberFormat="1" applyFont="1" applyBorder="1" applyAlignment="1">
      <alignment vertical="top" wrapText="1"/>
    </xf>
    <xf numFmtId="169" fontId="13" fillId="0" borderId="8" xfId="9" applyNumberFormat="1" applyFont="1" applyBorder="1" applyAlignment="1">
      <alignment vertical="top" wrapText="1"/>
    </xf>
    <xf numFmtId="169" fontId="13" fillId="0" borderId="6" xfId="9" applyNumberFormat="1" applyFont="1" applyBorder="1" applyAlignment="1">
      <alignment vertical="top" wrapText="1"/>
    </xf>
    <xf numFmtId="169" fontId="13" fillId="0" borderId="10" xfId="9" applyNumberFormat="1" applyFont="1" applyBorder="1" applyAlignment="1">
      <alignment vertical="center"/>
    </xf>
    <xf numFmtId="169" fontId="13" fillId="0" borderId="6" xfId="9" applyNumberFormat="1" applyFont="1" applyBorder="1" applyAlignment="1">
      <alignment vertical="center"/>
    </xf>
    <xf numFmtId="169" fontId="13" fillId="0" borderId="4" xfId="9" applyNumberFormat="1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8" xfId="0" applyFont="1" applyBorder="1" applyAlignment="1">
      <alignment horizontal="left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13" fillId="0" borderId="39" xfId="0" applyNumberFormat="1" applyFont="1" applyBorder="1" applyAlignment="1">
      <alignment horizontal="center" vertical="center" wrapText="1"/>
    </xf>
    <xf numFmtId="0" fontId="13" fillId="0" borderId="67" xfId="0" applyFont="1" applyBorder="1" applyAlignment="1">
      <alignment horizontal="left" vertical="center"/>
    </xf>
    <xf numFmtId="0" fontId="13" fillId="0" borderId="73" xfId="0" applyFont="1" applyBorder="1" applyAlignment="1">
      <alignment horizontal="left" vertical="center"/>
    </xf>
    <xf numFmtId="169" fontId="13" fillId="0" borderId="8" xfId="9" applyNumberFormat="1" applyFont="1" applyBorder="1" applyAlignment="1">
      <alignment horizontal="left" vertical="center" wrapText="1"/>
    </xf>
    <xf numFmtId="0" fontId="13" fillId="0" borderId="71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29" fillId="0" borderId="12" xfId="0" applyFont="1" applyBorder="1"/>
    <xf numFmtId="0" fontId="29" fillId="0" borderId="8" xfId="0" applyFont="1" applyBorder="1"/>
    <xf numFmtId="2" fontId="13" fillId="0" borderId="6" xfId="9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13" fillId="0" borderId="58" xfId="0" applyNumberFormat="1" applyFont="1" applyBorder="1" applyAlignment="1">
      <alignment horizontal="center" vertical="center"/>
    </xf>
    <xf numFmtId="164" fontId="13" fillId="0" borderId="59" xfId="0" applyNumberFormat="1" applyFont="1" applyBorder="1" applyAlignment="1">
      <alignment horizontal="center" vertical="center"/>
    </xf>
    <xf numFmtId="164" fontId="13" fillId="0" borderId="60" xfId="0" applyNumberFormat="1" applyFont="1" applyBorder="1" applyAlignment="1">
      <alignment horizontal="center" vertical="center"/>
    </xf>
    <xf numFmtId="1" fontId="13" fillId="0" borderId="7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169" fontId="13" fillId="0" borderId="4" xfId="9" applyNumberFormat="1" applyFont="1" applyBorder="1" applyAlignment="1">
      <alignment vertical="top"/>
    </xf>
    <xf numFmtId="169" fontId="13" fillId="0" borderId="8" xfId="9" applyNumberFormat="1" applyFont="1" applyBorder="1" applyAlignment="1">
      <alignment vertical="top"/>
    </xf>
    <xf numFmtId="49" fontId="13" fillId="0" borderId="14" xfId="0" applyNumberFormat="1" applyFont="1" applyBorder="1" applyAlignment="1">
      <alignment horizontal="center" vertical="center"/>
    </xf>
    <xf numFmtId="169" fontId="13" fillId="0" borderId="10" xfId="9" applyNumberFormat="1" applyFont="1" applyBorder="1" applyAlignment="1">
      <alignment vertical="top"/>
    </xf>
    <xf numFmtId="169" fontId="13" fillId="0" borderId="6" xfId="9" applyNumberFormat="1" applyFont="1" applyBorder="1" applyAlignment="1">
      <alignment vertical="top"/>
    </xf>
    <xf numFmtId="0" fontId="28" fillId="0" borderId="58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169" fontId="13" fillId="0" borderId="10" xfId="9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11" fillId="0" borderId="6" xfId="7" applyFont="1" applyBorder="1" applyAlignment="1">
      <alignment vertical="top"/>
    </xf>
    <xf numFmtId="0" fontId="22" fillId="0" borderId="58" xfId="4" applyFont="1" applyBorder="1" applyAlignment="1">
      <alignment horizontal="left" vertical="center" wrapText="1"/>
    </xf>
    <xf numFmtId="0" fontId="22" fillId="0" borderId="58" xfId="4" applyFont="1" applyBorder="1" applyAlignment="1">
      <alignment horizontal="center" vertical="center" wrapText="1"/>
    </xf>
    <xf numFmtId="0" fontId="22" fillId="0" borderId="39" xfId="4" applyFont="1" applyBorder="1" applyAlignment="1">
      <alignment horizontal="left" vertical="center" wrapText="1"/>
    </xf>
    <xf numFmtId="0" fontId="22" fillId="0" borderId="39" xfId="4" applyFont="1" applyBorder="1" applyAlignment="1">
      <alignment horizontal="center" vertical="center" wrapText="1"/>
    </xf>
    <xf numFmtId="0" fontId="11" fillId="0" borderId="8" xfId="7" applyFont="1" applyBorder="1" applyAlignment="1">
      <alignment vertical="top"/>
    </xf>
    <xf numFmtId="0" fontId="22" fillId="0" borderId="14" xfId="4" applyFont="1" applyBorder="1" applyAlignment="1">
      <alignment horizontal="left" vertical="center" wrapText="1"/>
    </xf>
    <xf numFmtId="0" fontId="11" fillId="0" borderId="4" xfId="7" applyFont="1" applyBorder="1" applyAlignment="1">
      <alignment vertical="top"/>
    </xf>
    <xf numFmtId="0" fontId="22" fillId="0" borderId="13" xfId="2" applyFont="1" applyBorder="1" applyAlignment="1">
      <alignment horizontal="left" vertical="center" wrapText="1"/>
    </xf>
    <xf numFmtId="0" fontId="22" fillId="0" borderId="64" xfId="2" applyFont="1" applyBorder="1" applyAlignment="1">
      <alignment horizontal="left" vertical="center" wrapText="1"/>
    </xf>
    <xf numFmtId="0" fontId="30" fillId="0" borderId="64" xfId="2" applyFont="1" applyBorder="1" applyAlignment="1">
      <alignment horizontal="center" vertical="center" wrapText="1"/>
    </xf>
    <xf numFmtId="0" fontId="22" fillId="0" borderId="39" xfId="4" applyFont="1" applyBorder="1" applyAlignment="1">
      <alignment horizontal="left" wrapText="1"/>
    </xf>
    <xf numFmtId="0" fontId="13" fillId="0" borderId="39" xfId="4" applyFont="1" applyBorder="1" applyAlignment="1">
      <alignment horizontal="center"/>
    </xf>
    <xf numFmtId="0" fontId="11" fillId="0" borderId="10" xfId="7" applyFont="1" applyBorder="1" applyAlignment="1">
      <alignment vertical="top"/>
    </xf>
    <xf numFmtId="0" fontId="36" fillId="0" borderId="1" xfId="4" applyFont="1" applyBorder="1" applyAlignment="1">
      <alignment horizontal="left" wrapText="1"/>
    </xf>
    <xf numFmtId="0" fontId="21" fillId="0" borderId="6" xfId="4" applyFont="1" applyBorder="1" applyAlignment="1">
      <alignment vertical="top" wrapText="1"/>
    </xf>
    <xf numFmtId="0" fontId="21" fillId="0" borderId="39" xfId="4" applyFont="1" applyBorder="1" applyAlignment="1">
      <alignment horizontal="left" vertical="center" wrapText="1"/>
    </xf>
    <xf numFmtId="0" fontId="12" fillId="0" borderId="39" xfId="7" applyFont="1" applyBorder="1" applyAlignment="1">
      <alignment horizontal="center" vertical="center"/>
    </xf>
    <xf numFmtId="0" fontId="30" fillId="0" borderId="13" xfId="2" applyFont="1" applyBorder="1" applyAlignment="1">
      <alignment horizontal="center" wrapText="1"/>
    </xf>
    <xf numFmtId="0" fontId="30" fillId="0" borderId="14" xfId="2" applyFont="1" applyBorder="1" applyAlignment="1">
      <alignment horizontal="center" wrapText="1"/>
    </xf>
    <xf numFmtId="164" fontId="22" fillId="0" borderId="58" xfId="4" applyNumberFormat="1" applyFont="1" applyBorder="1" applyAlignment="1">
      <alignment horizontal="center" vertical="center" wrapText="1"/>
    </xf>
    <xf numFmtId="164" fontId="22" fillId="0" borderId="59" xfId="4" applyNumberFormat="1" applyFont="1" applyBorder="1" applyAlignment="1">
      <alignment horizontal="center" vertical="center" wrapText="1"/>
    </xf>
    <xf numFmtId="164" fontId="22" fillId="0" borderId="60" xfId="4" applyNumberFormat="1" applyFont="1" applyBorder="1" applyAlignment="1">
      <alignment horizontal="center" vertical="center" wrapText="1"/>
    </xf>
    <xf numFmtId="164" fontId="22" fillId="0" borderId="39" xfId="4" applyNumberFormat="1" applyFont="1" applyBorder="1" applyAlignment="1">
      <alignment horizontal="center" vertical="center" wrapText="1"/>
    </xf>
    <xf numFmtId="164" fontId="22" fillId="0" borderId="54" xfId="4" applyNumberFormat="1" applyFont="1" applyBorder="1" applyAlignment="1">
      <alignment horizontal="center" vertical="center" wrapText="1"/>
    </xf>
    <xf numFmtId="164" fontId="22" fillId="0" borderId="55" xfId="4" applyNumberFormat="1" applyFont="1" applyBorder="1" applyAlignment="1">
      <alignment horizontal="center" vertical="center" wrapText="1"/>
    </xf>
    <xf numFmtId="164" fontId="22" fillId="0" borderId="14" xfId="4" applyNumberFormat="1" applyFont="1" applyBorder="1" applyAlignment="1">
      <alignment horizontal="center" vertical="center" wrapText="1"/>
    </xf>
    <xf numFmtId="164" fontId="22" fillId="0" borderId="21" xfId="4" applyNumberFormat="1" applyFont="1" applyBorder="1" applyAlignment="1">
      <alignment horizontal="center" vertical="center" wrapText="1"/>
    </xf>
    <xf numFmtId="164" fontId="22" fillId="0" borderId="22" xfId="4" applyNumberFormat="1" applyFont="1" applyBorder="1" applyAlignment="1">
      <alignment horizontal="center" vertical="center" wrapText="1"/>
    </xf>
    <xf numFmtId="164" fontId="22" fillId="0" borderId="13" xfId="2" applyNumberFormat="1" applyFont="1" applyBorder="1" applyAlignment="1">
      <alignment horizontal="center" vertical="center" wrapText="1"/>
    </xf>
    <xf numFmtId="164" fontId="22" fillId="0" borderId="64" xfId="2" applyNumberFormat="1" applyFont="1" applyBorder="1" applyAlignment="1">
      <alignment horizontal="center" vertical="center" wrapText="1"/>
    </xf>
    <xf numFmtId="164" fontId="22" fillId="0" borderId="65" xfId="4" applyNumberFormat="1" applyFont="1" applyBorder="1" applyAlignment="1">
      <alignment horizontal="center" vertical="center" wrapText="1"/>
    </xf>
    <xf numFmtId="164" fontId="22" fillId="0" borderId="13" xfId="4" applyNumberFormat="1" applyFont="1" applyBorder="1" applyAlignment="1">
      <alignment horizontal="center" wrapText="1"/>
    </xf>
    <xf numFmtId="164" fontId="22" fillId="0" borderId="14" xfId="4" applyNumberFormat="1" applyFont="1" applyBorder="1" applyAlignment="1">
      <alignment horizontal="center" wrapText="1"/>
    </xf>
    <xf numFmtId="164" fontId="22" fillId="0" borderId="54" xfId="4" applyNumberFormat="1" applyFont="1" applyBorder="1" applyAlignment="1">
      <alignment horizontal="center" wrapText="1"/>
    </xf>
    <xf numFmtId="164" fontId="22" fillId="0" borderId="55" xfId="4" applyNumberFormat="1" applyFont="1" applyBorder="1" applyAlignment="1">
      <alignment horizontal="center" wrapText="1"/>
    </xf>
    <xf numFmtId="164" fontId="22" fillId="0" borderId="63" xfId="4" applyNumberFormat="1" applyFont="1" applyBorder="1" applyAlignment="1">
      <alignment horizontal="center" wrapText="1"/>
    </xf>
    <xf numFmtId="164" fontId="21" fillId="0" borderId="39" xfId="4" applyNumberFormat="1" applyFont="1" applyBorder="1" applyAlignment="1">
      <alignment horizontal="center" vertical="center" wrapText="1"/>
    </xf>
    <xf numFmtId="164" fontId="22" fillId="0" borderId="39" xfId="4" applyNumberFormat="1" applyFont="1" applyBorder="1" applyAlignment="1">
      <alignment horizontal="center" wrapText="1"/>
    </xf>
    <xf numFmtId="164" fontId="26" fillId="0" borderId="13" xfId="7" applyNumberFormat="1" applyFont="1" applyBorder="1" applyAlignment="1">
      <alignment horizontal="center"/>
    </xf>
    <xf numFmtId="164" fontId="22" fillId="0" borderId="1" xfId="4" applyNumberFormat="1" applyFont="1" applyBorder="1" applyAlignment="1">
      <alignment horizontal="center" wrapText="1"/>
    </xf>
    <xf numFmtId="1" fontId="22" fillId="0" borderId="72" xfId="4" applyNumberFormat="1" applyFont="1" applyBorder="1" applyAlignment="1">
      <alignment horizontal="center" vertical="center" wrapText="1"/>
    </xf>
    <xf numFmtId="1" fontId="22" fillId="0" borderId="73" xfId="4" applyNumberFormat="1" applyFont="1" applyBorder="1" applyAlignment="1">
      <alignment horizontal="center" vertical="center" wrapText="1"/>
    </xf>
    <xf numFmtId="1" fontId="22" fillId="0" borderId="71" xfId="4" applyNumberFormat="1" applyFont="1" applyBorder="1" applyAlignment="1">
      <alignment horizontal="center" vertical="center" wrapText="1"/>
    </xf>
    <xf numFmtId="1" fontId="22" fillId="0" borderId="73" xfId="4" applyNumberFormat="1" applyFont="1" applyBorder="1" applyAlignment="1">
      <alignment horizontal="center" wrapText="1"/>
    </xf>
    <xf numFmtId="1" fontId="22" fillId="0" borderId="74" xfId="4" applyNumberFormat="1" applyFont="1" applyBorder="1" applyAlignment="1">
      <alignment horizontal="center" vertical="center" wrapText="1"/>
    </xf>
    <xf numFmtId="164" fontId="21" fillId="0" borderId="68" xfId="4" applyNumberFormat="1" applyFont="1" applyBorder="1" applyAlignment="1">
      <alignment horizontal="center" wrapText="1"/>
    </xf>
    <xf numFmtId="0" fontId="21" fillId="0" borderId="68" xfId="4" applyFont="1" applyBorder="1" applyAlignment="1">
      <alignment horizontal="left" wrapText="1"/>
    </xf>
    <xf numFmtId="0" fontId="23" fillId="0" borderId="68" xfId="4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1" fillId="0" borderId="1" xfId="7" applyFont="1" applyBorder="1"/>
    <xf numFmtId="0" fontId="26" fillId="0" borderId="1" xfId="7" applyFont="1" applyBorder="1"/>
    <xf numFmtId="164" fontId="11" fillId="0" borderId="57" xfId="7" applyNumberFormat="1" applyFont="1" applyBorder="1" applyAlignment="1">
      <alignment horizontal="center"/>
    </xf>
    <xf numFmtId="164" fontId="11" fillId="0" borderId="58" xfId="7" applyNumberFormat="1" applyFont="1" applyBorder="1" applyAlignment="1">
      <alignment horizontal="center"/>
    </xf>
    <xf numFmtId="0" fontId="11" fillId="0" borderId="57" xfId="7" applyFont="1" applyBorder="1" applyAlignment="1">
      <alignment horizontal="center"/>
    </xf>
    <xf numFmtId="0" fontId="11" fillId="0" borderId="52" xfId="7" applyFont="1" applyBorder="1" applyAlignment="1">
      <alignment horizontal="center"/>
    </xf>
    <xf numFmtId="0" fontId="11" fillId="0" borderId="11" xfId="7" applyFont="1" applyBorder="1"/>
    <xf numFmtId="0" fontId="11" fillId="0" borderId="12" xfId="7" applyFont="1" applyBorder="1"/>
    <xf numFmtId="0" fontId="11" fillId="0" borderId="53" xfId="7" applyFont="1" applyBorder="1" applyAlignment="1">
      <alignment horizontal="center"/>
    </xf>
    <xf numFmtId="0" fontId="26" fillId="0" borderId="13" xfId="7" applyFont="1" applyBorder="1"/>
    <xf numFmtId="0" fontId="11" fillId="0" borderId="64" xfId="7" applyFont="1" applyBorder="1"/>
    <xf numFmtId="0" fontId="17" fillId="0" borderId="12" xfId="7" applyFont="1" applyBorder="1" applyAlignment="1">
      <alignment horizontal="right"/>
    </xf>
    <xf numFmtId="164" fontId="11" fillId="0" borderId="7" xfId="7" applyNumberFormat="1" applyFont="1" applyBorder="1" applyAlignment="1">
      <alignment horizontal="center"/>
    </xf>
    <xf numFmtId="164" fontId="11" fillId="0" borderId="12" xfId="7" applyNumberFormat="1" applyFont="1" applyBorder="1" applyAlignment="1">
      <alignment horizontal="center"/>
    </xf>
    <xf numFmtId="164" fontId="11" fillId="0" borderId="61" xfId="7" applyNumberFormat="1" applyFont="1" applyBorder="1" applyAlignment="1">
      <alignment horizontal="center"/>
    </xf>
    <xf numFmtId="0" fontId="26" fillId="0" borderId="64" xfId="7" applyFont="1" applyBorder="1"/>
    <xf numFmtId="0" fontId="12" fillId="0" borderId="13" xfId="7" applyFont="1" applyBorder="1" applyAlignment="1">
      <alignment horizontal="center"/>
    </xf>
    <xf numFmtId="0" fontId="12" fillId="0" borderId="12" xfId="7" applyFont="1" applyBorder="1" applyAlignment="1">
      <alignment horizontal="center"/>
    </xf>
    <xf numFmtId="164" fontId="11" fillId="0" borderId="60" xfId="7" applyNumberFormat="1" applyFont="1" applyBorder="1" applyAlignment="1">
      <alignment horizontal="center"/>
    </xf>
    <xf numFmtId="0" fontId="17" fillId="0" borderId="64" xfId="7" applyFont="1" applyBorder="1" applyAlignment="1">
      <alignment horizontal="right"/>
    </xf>
    <xf numFmtId="164" fontId="11" fillId="0" borderId="3" xfId="7" applyNumberFormat="1" applyFont="1" applyBorder="1" applyAlignment="1">
      <alignment horizontal="center"/>
    </xf>
    <xf numFmtId="164" fontId="11" fillId="0" borderId="63" xfId="7" applyNumberFormat="1" applyFont="1" applyBorder="1" applyAlignment="1">
      <alignment horizontal="center"/>
    </xf>
    <xf numFmtId="0" fontId="11" fillId="0" borderId="56" xfId="7" applyFont="1" applyBorder="1" applyAlignment="1">
      <alignment horizontal="center"/>
    </xf>
    <xf numFmtId="0" fontId="17" fillId="0" borderId="64" xfId="7" applyFont="1" applyBorder="1" applyAlignment="1">
      <alignment horizontal="left"/>
    </xf>
    <xf numFmtId="0" fontId="26" fillId="0" borderId="11" xfId="7" applyFont="1" applyBorder="1"/>
    <xf numFmtId="0" fontId="26" fillId="0" borderId="12" xfId="7" applyFont="1" applyBorder="1"/>
    <xf numFmtId="0" fontId="17" fillId="0" borderId="14" xfId="7" applyFont="1" applyBorder="1" applyAlignment="1">
      <alignment horizontal="left"/>
    </xf>
    <xf numFmtId="0" fontId="17" fillId="0" borderId="1" xfId="7" applyFont="1" applyBorder="1" applyAlignment="1">
      <alignment horizontal="left"/>
    </xf>
    <xf numFmtId="0" fontId="17" fillId="0" borderId="13" xfId="7" applyFont="1" applyBorder="1" applyAlignment="1">
      <alignment horizontal="left"/>
    </xf>
    <xf numFmtId="0" fontId="17" fillId="0" borderId="58" xfId="7" applyFont="1" applyBorder="1" applyAlignment="1">
      <alignment horizontal="left"/>
    </xf>
    <xf numFmtId="0" fontId="17" fillId="0" borderId="39" xfId="7" applyFont="1" applyBorder="1" applyAlignment="1">
      <alignment horizontal="left"/>
    </xf>
    <xf numFmtId="164" fontId="11" fillId="0" borderId="62" xfId="7" applyNumberFormat="1" applyFont="1" applyBorder="1" applyAlignment="1">
      <alignment horizontal="center"/>
    </xf>
    <xf numFmtId="0" fontId="11" fillId="0" borderId="19" xfId="7" applyFont="1" applyBorder="1" applyAlignment="1">
      <alignment horizontal="center"/>
    </xf>
    <xf numFmtId="0" fontId="11" fillId="0" borderId="63" xfId="7" applyFont="1" applyBorder="1" applyAlignment="1">
      <alignment horizontal="center"/>
    </xf>
    <xf numFmtId="0" fontId="11" fillId="0" borderId="54" xfId="7" applyFont="1" applyBorder="1" applyAlignment="1">
      <alignment horizontal="center"/>
    </xf>
    <xf numFmtId="0" fontId="11" fillId="0" borderId="70" xfId="7" applyFont="1" applyBorder="1" applyAlignment="1">
      <alignment horizontal="center"/>
    </xf>
    <xf numFmtId="0" fontId="11" fillId="0" borderId="93" xfId="7" applyFont="1" applyBorder="1" applyAlignment="1">
      <alignment horizontal="center"/>
    </xf>
    <xf numFmtId="0" fontId="11" fillId="0" borderId="21" xfId="7" applyFont="1" applyBorder="1" applyAlignment="1">
      <alignment horizontal="center"/>
    </xf>
    <xf numFmtId="0" fontId="11" fillId="0" borderId="59" xfId="7" applyFont="1" applyBorder="1" applyAlignment="1">
      <alignment horizontal="center"/>
    </xf>
    <xf numFmtId="0" fontId="11" fillId="0" borderId="60" xfId="7" applyFont="1" applyBorder="1" applyAlignment="1">
      <alignment horizontal="center"/>
    </xf>
    <xf numFmtId="0" fontId="37" fillId="0" borderId="64" xfId="7" applyFont="1" applyBorder="1" applyAlignment="1">
      <alignment horizontal="right"/>
    </xf>
    <xf numFmtId="0" fontId="11" fillId="0" borderId="20" xfId="7" applyFont="1" applyBorder="1" applyAlignment="1">
      <alignment horizontal="center"/>
    </xf>
    <xf numFmtId="0" fontId="11" fillId="0" borderId="61" xfId="7" applyFont="1" applyBorder="1" applyAlignment="1">
      <alignment horizontal="center"/>
    </xf>
    <xf numFmtId="0" fontId="11" fillId="0" borderId="17" xfId="7" applyFont="1" applyBorder="1" applyAlignment="1">
      <alignment horizontal="center"/>
    </xf>
    <xf numFmtId="0" fontId="11" fillId="0" borderId="18" xfId="7" applyFont="1" applyBorder="1" applyAlignment="1">
      <alignment horizontal="center"/>
    </xf>
    <xf numFmtId="0" fontId="24" fillId="0" borderId="64" xfId="7" applyFont="1" applyBorder="1" applyAlignment="1">
      <alignment horizontal="center"/>
    </xf>
    <xf numFmtId="0" fontId="17" fillId="0" borderId="64" xfId="7" applyFont="1" applyBorder="1" applyAlignment="1">
      <alignment horizontal="center"/>
    </xf>
    <xf numFmtId="0" fontId="11" fillId="0" borderId="55" xfId="7" applyFont="1" applyBorder="1" applyAlignment="1">
      <alignment horizontal="center"/>
    </xf>
    <xf numFmtId="0" fontId="11" fillId="0" borderId="75" xfId="7" applyFont="1" applyBorder="1" applyAlignment="1">
      <alignment horizontal="center"/>
    </xf>
    <xf numFmtId="0" fontId="11" fillId="0" borderId="66" xfId="7" applyFont="1" applyBorder="1" applyAlignment="1">
      <alignment horizontal="center"/>
    </xf>
    <xf numFmtId="0" fontId="11" fillId="0" borderId="22" xfId="7" applyFont="1" applyBorder="1" applyAlignment="1">
      <alignment horizontal="center"/>
    </xf>
    <xf numFmtId="164" fontId="26" fillId="0" borderId="1" xfId="7" applyNumberFormat="1" applyFont="1" applyBorder="1"/>
    <xf numFmtId="0" fontId="10" fillId="0" borderId="9" xfId="3" applyFont="1" applyBorder="1" applyAlignment="1">
      <alignment horizontal="center" vertical="center"/>
    </xf>
    <xf numFmtId="169" fontId="24" fillId="0" borderId="11" xfId="9" applyNumberFormat="1" applyFont="1" applyBorder="1" applyAlignment="1">
      <alignment horizontal="left" vertical="center" wrapText="1"/>
    </xf>
    <xf numFmtId="164" fontId="24" fillId="0" borderId="13" xfId="9" applyNumberFormat="1" applyFont="1" applyBorder="1" applyAlignment="1">
      <alignment horizontal="center" vertical="center"/>
    </xf>
    <xf numFmtId="164" fontId="24" fillId="0" borderId="19" xfId="9" applyNumberFormat="1" applyFont="1" applyBorder="1" applyAlignment="1">
      <alignment horizontal="center" vertical="center"/>
    </xf>
    <xf numFmtId="164" fontId="24" fillId="0" borderId="20" xfId="9" applyNumberFormat="1" applyFont="1" applyBorder="1" applyAlignment="1">
      <alignment horizontal="center" vertical="center"/>
    </xf>
    <xf numFmtId="0" fontId="24" fillId="0" borderId="13" xfId="9" applyFont="1" applyBorder="1" applyAlignment="1">
      <alignment horizontal="center" vertical="center"/>
    </xf>
    <xf numFmtId="0" fontId="13" fillId="0" borderId="13" xfId="9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center" vertical="center"/>
    </xf>
    <xf numFmtId="1" fontId="24" fillId="0" borderId="13" xfId="9" applyNumberFormat="1" applyFont="1" applyBorder="1" applyAlignment="1">
      <alignment horizontal="center" vertical="center"/>
    </xf>
    <xf numFmtId="169" fontId="24" fillId="0" borderId="12" xfId="9" applyNumberFormat="1" applyFont="1" applyBorder="1" applyAlignment="1">
      <alignment horizontal="left" vertical="center" wrapText="1"/>
    </xf>
    <xf numFmtId="164" fontId="24" fillId="0" borderId="14" xfId="9" applyNumberFormat="1" applyFont="1" applyBorder="1" applyAlignment="1">
      <alignment horizontal="center" vertical="center"/>
    </xf>
    <xf numFmtId="164" fontId="24" fillId="0" borderId="21" xfId="9" applyNumberFormat="1" applyFont="1" applyBorder="1" applyAlignment="1">
      <alignment horizontal="center" vertical="center"/>
    </xf>
    <xf numFmtId="164" fontId="24" fillId="0" borderId="22" xfId="9" applyNumberFormat="1" applyFont="1" applyBorder="1" applyAlignment="1">
      <alignment horizontal="center" vertical="center"/>
    </xf>
    <xf numFmtId="0" fontId="24" fillId="0" borderId="14" xfId="9" applyFont="1" applyBorder="1" applyAlignment="1">
      <alignment horizontal="center" vertical="center"/>
    </xf>
    <xf numFmtId="0" fontId="13" fillId="0" borderId="14" xfId="9" applyFont="1" applyBorder="1" applyAlignment="1">
      <alignment horizontal="left" vertical="center"/>
    </xf>
    <xf numFmtId="1" fontId="13" fillId="0" borderId="14" xfId="0" applyNumberFormat="1" applyFont="1" applyBorder="1" applyAlignment="1">
      <alignment horizontal="center" vertical="center"/>
    </xf>
    <xf numFmtId="1" fontId="24" fillId="0" borderId="14" xfId="9" applyNumberFormat="1" applyFont="1" applyBorder="1" applyAlignment="1">
      <alignment horizontal="center" vertical="center"/>
    </xf>
    <xf numFmtId="169" fontId="24" fillId="0" borderId="12" xfId="9" applyNumberFormat="1" applyFont="1" applyBorder="1" applyAlignment="1">
      <alignment horizontal="left" vertical="center"/>
    </xf>
    <xf numFmtId="164" fontId="24" fillId="0" borderId="1" xfId="9" applyNumberFormat="1" applyFont="1" applyBorder="1" applyAlignment="1">
      <alignment horizontal="center" vertical="center"/>
    </xf>
    <xf numFmtId="164" fontId="24" fillId="0" borderId="17" xfId="9" applyNumberFormat="1" applyFont="1" applyBorder="1" applyAlignment="1">
      <alignment horizontal="center" vertical="center"/>
    </xf>
    <xf numFmtId="164" fontId="24" fillId="0" borderId="18" xfId="9" applyNumberFormat="1" applyFont="1" applyBorder="1" applyAlignment="1">
      <alignment horizontal="center" vertical="center"/>
    </xf>
    <xf numFmtId="0" fontId="24" fillId="0" borderId="1" xfId="9" applyFont="1" applyBorder="1" applyAlignment="1">
      <alignment horizontal="center" vertical="center"/>
    </xf>
    <xf numFmtId="0" fontId="17" fillId="0" borderId="1" xfId="9" applyFont="1" applyBorder="1" applyAlignment="1">
      <alignment horizontal="left" vertical="center"/>
    </xf>
    <xf numFmtId="1" fontId="24" fillId="0" borderId="1" xfId="9" applyNumberFormat="1" applyFont="1" applyBorder="1" applyAlignment="1">
      <alignment horizontal="center" vertical="center"/>
    </xf>
    <xf numFmtId="0" fontId="24" fillId="0" borderId="13" xfId="9" applyFont="1" applyBorder="1" applyAlignment="1">
      <alignment horizontal="left" vertical="center"/>
    </xf>
    <xf numFmtId="0" fontId="24" fillId="0" borderId="12" xfId="9" applyFont="1" applyBorder="1" applyAlignment="1">
      <alignment horizontal="left" vertical="center"/>
    </xf>
    <xf numFmtId="0" fontId="17" fillId="0" borderId="14" xfId="9" applyFont="1" applyBorder="1" applyAlignment="1">
      <alignment horizontal="left" vertical="center"/>
    </xf>
    <xf numFmtId="0" fontId="17" fillId="0" borderId="13" xfId="9" applyFont="1" applyBorder="1" applyAlignment="1">
      <alignment horizontal="left" vertical="center"/>
    </xf>
    <xf numFmtId="1" fontId="13" fillId="0" borderId="13" xfId="9" applyNumberFormat="1" applyFont="1" applyBorder="1" applyAlignment="1">
      <alignment horizontal="center" vertical="center"/>
    </xf>
    <xf numFmtId="169" fontId="17" fillId="0" borderId="12" xfId="9" applyNumberFormat="1" applyFont="1" applyBorder="1" applyAlignment="1">
      <alignment horizontal="right" vertical="center"/>
    </xf>
    <xf numFmtId="0" fontId="24" fillId="0" borderId="14" xfId="9" applyFont="1" applyBorder="1" applyAlignment="1">
      <alignment horizontal="left" vertical="center"/>
    </xf>
    <xf numFmtId="1" fontId="13" fillId="0" borderId="14" xfId="9" applyNumberFormat="1" applyFont="1" applyBorder="1" applyAlignment="1">
      <alignment horizontal="center" vertical="center"/>
    </xf>
    <xf numFmtId="169" fontId="24" fillId="0" borderId="64" xfId="9" applyNumberFormat="1" applyFont="1" applyBorder="1" applyAlignment="1">
      <alignment horizontal="left" vertical="center"/>
    </xf>
    <xf numFmtId="0" fontId="24" fillId="0" borderId="1" xfId="9" applyFont="1" applyBorder="1" applyAlignment="1">
      <alignment horizontal="left" vertical="center"/>
    </xf>
    <xf numFmtId="169" fontId="24" fillId="0" borderId="11" xfId="9" applyNumberFormat="1" applyFont="1" applyBorder="1" applyAlignment="1">
      <alignment horizontal="left" vertical="center"/>
    </xf>
    <xf numFmtId="169" fontId="13" fillId="0" borderId="11" xfId="9" applyNumberFormat="1" applyFont="1" applyBorder="1" applyAlignment="1">
      <alignment horizontal="left" vertical="center"/>
    </xf>
    <xf numFmtId="0" fontId="24" fillId="0" borderId="58" xfId="9" applyFont="1" applyBorder="1" applyAlignment="1">
      <alignment horizontal="center" vertical="center"/>
    </xf>
    <xf numFmtId="169" fontId="13" fillId="0" borderId="64" xfId="9" applyNumberFormat="1" applyFont="1" applyBorder="1" applyAlignment="1">
      <alignment horizontal="left" vertical="center"/>
    </xf>
    <xf numFmtId="164" fontId="24" fillId="0" borderId="39" xfId="9" applyNumberFormat="1" applyFont="1" applyBorder="1" applyAlignment="1">
      <alignment horizontal="center" vertical="center"/>
    </xf>
    <xf numFmtId="164" fontId="24" fillId="0" borderId="54" xfId="9" applyNumberFormat="1" applyFont="1" applyBorder="1" applyAlignment="1">
      <alignment horizontal="center" vertical="center"/>
    </xf>
    <xf numFmtId="164" fontId="24" fillId="0" borderId="55" xfId="9" applyNumberFormat="1" applyFont="1" applyBorder="1" applyAlignment="1">
      <alignment horizontal="center" vertical="center"/>
    </xf>
    <xf numFmtId="0" fontId="24" fillId="0" borderId="39" xfId="9" applyFont="1" applyBorder="1" applyAlignment="1">
      <alignment horizontal="center" vertical="center"/>
    </xf>
    <xf numFmtId="0" fontId="24" fillId="0" borderId="39" xfId="9" applyFont="1" applyBorder="1" applyAlignment="1">
      <alignment horizontal="left" vertical="center"/>
    </xf>
    <xf numFmtId="1" fontId="13" fillId="0" borderId="39" xfId="0" applyNumberFormat="1" applyFont="1" applyBorder="1" applyAlignment="1">
      <alignment horizontal="center" vertical="center"/>
    </xf>
    <xf numFmtId="0" fontId="24" fillId="0" borderId="64" xfId="9" applyFont="1" applyBorder="1" applyAlignment="1">
      <alignment horizontal="left" vertical="center"/>
    </xf>
    <xf numFmtId="0" fontId="17" fillId="0" borderId="12" xfId="9" applyFont="1" applyBorder="1" applyAlignment="1">
      <alignment horizontal="right" vertical="center"/>
    </xf>
    <xf numFmtId="1" fontId="24" fillId="0" borderId="39" xfId="9" applyNumberFormat="1" applyFont="1" applyBorder="1" applyAlignment="1">
      <alignment horizontal="center" vertical="center"/>
    </xf>
    <xf numFmtId="169" fontId="13" fillId="0" borderId="11" xfId="9" applyNumberFormat="1" applyFont="1" applyBorder="1" applyAlignment="1">
      <alignment horizontal="left" vertical="center" wrapText="1"/>
    </xf>
    <xf numFmtId="0" fontId="17" fillId="0" borderId="39" xfId="9" applyFont="1" applyBorder="1" applyAlignment="1">
      <alignment horizontal="left" vertical="center"/>
    </xf>
    <xf numFmtId="169" fontId="24" fillId="0" borderId="1" xfId="9" applyNumberFormat="1" applyFont="1" applyBorder="1" applyAlignment="1">
      <alignment horizontal="left" vertical="center"/>
    </xf>
    <xf numFmtId="0" fontId="28" fillId="0" borderId="1" xfId="9" applyFont="1" applyBorder="1" applyAlignment="1">
      <alignment horizontal="left" vertical="center"/>
    </xf>
    <xf numFmtId="0" fontId="28" fillId="0" borderId="39" xfId="9" applyFont="1" applyBorder="1" applyAlignment="1">
      <alignment horizontal="left" vertical="center"/>
    </xf>
    <xf numFmtId="164" fontId="24" fillId="0" borderId="12" xfId="9" applyNumberFormat="1" applyFont="1" applyBorder="1" applyAlignment="1">
      <alignment horizontal="center" vertical="center"/>
    </xf>
    <xf numFmtId="164" fontId="24" fillId="0" borderId="61" xfId="9" applyNumberFormat="1" applyFont="1" applyBorder="1" applyAlignment="1">
      <alignment horizontal="center" vertical="center"/>
    </xf>
    <xf numFmtId="164" fontId="24" fillId="0" borderId="62" xfId="9" applyNumberFormat="1" applyFont="1" applyBorder="1" applyAlignment="1">
      <alignment horizontal="center" vertical="center"/>
    </xf>
    <xf numFmtId="0" fontId="24" fillId="0" borderId="12" xfId="9" applyFont="1" applyBorder="1" applyAlignment="1">
      <alignment horizontal="center" vertical="center"/>
    </xf>
    <xf numFmtId="0" fontId="17" fillId="0" borderId="12" xfId="9" applyFont="1" applyBorder="1" applyAlignment="1">
      <alignment horizontal="left" vertical="center"/>
    </xf>
    <xf numFmtId="164" fontId="13" fillId="0" borderId="12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" fontId="24" fillId="0" borderId="12" xfId="9" applyNumberFormat="1" applyFont="1" applyBorder="1" applyAlignment="1">
      <alignment horizontal="center" vertical="center"/>
    </xf>
    <xf numFmtId="0" fontId="28" fillId="0" borderId="13" xfId="9" applyFont="1" applyBorder="1" applyAlignment="1">
      <alignment horizontal="left" vertical="center"/>
    </xf>
    <xf numFmtId="169" fontId="24" fillId="0" borderId="1" xfId="9" applyNumberFormat="1" applyFont="1" applyBorder="1" applyAlignment="1">
      <alignment horizontal="left" vertical="center" wrapText="1"/>
    </xf>
    <xf numFmtId="0" fontId="24" fillId="0" borderId="11" xfId="9" applyFont="1" applyBorder="1" applyAlignment="1">
      <alignment horizontal="left" vertical="center" wrapText="1"/>
    </xf>
    <xf numFmtId="164" fontId="24" fillId="0" borderId="64" xfId="9" applyNumberFormat="1" applyFont="1" applyBorder="1" applyAlignment="1">
      <alignment horizontal="center" vertical="center"/>
    </xf>
    <xf numFmtId="164" fontId="24" fillId="0" borderId="65" xfId="9" applyNumberFormat="1" applyFont="1" applyBorder="1" applyAlignment="1">
      <alignment horizontal="center" vertical="center"/>
    </xf>
    <xf numFmtId="164" fontId="24" fillId="0" borderId="66" xfId="9" applyNumberFormat="1" applyFont="1" applyBorder="1" applyAlignment="1">
      <alignment horizontal="center" vertical="center"/>
    </xf>
    <xf numFmtId="0" fontId="24" fillId="0" borderId="64" xfId="9" applyFont="1" applyBorder="1" applyAlignment="1">
      <alignment horizontal="center" vertical="center"/>
    </xf>
    <xf numFmtId="0" fontId="13" fillId="0" borderId="64" xfId="9" applyFont="1" applyBorder="1" applyAlignment="1">
      <alignment horizontal="left" vertical="center"/>
    </xf>
    <xf numFmtId="1" fontId="13" fillId="0" borderId="64" xfId="0" applyNumberFormat="1" applyFont="1" applyBorder="1" applyAlignment="1">
      <alignment horizontal="center" vertical="center"/>
    </xf>
    <xf numFmtId="1" fontId="13" fillId="0" borderId="64" xfId="9" applyNumberFormat="1" applyFont="1" applyBorder="1" applyAlignment="1">
      <alignment horizontal="center" vertical="center"/>
    </xf>
    <xf numFmtId="0" fontId="28" fillId="0" borderId="14" xfId="9" applyFont="1" applyBorder="1" applyAlignment="1">
      <alignment horizontal="left" vertical="center"/>
    </xf>
    <xf numFmtId="0" fontId="13" fillId="0" borderId="39" xfId="9" applyFont="1" applyBorder="1" applyAlignment="1">
      <alignment horizontal="left" vertical="center"/>
    </xf>
    <xf numFmtId="169" fontId="13" fillId="0" borderId="1" xfId="9" applyNumberFormat="1" applyFont="1" applyBorder="1" applyAlignment="1">
      <alignment horizontal="left" vertical="center"/>
    </xf>
    <xf numFmtId="169" fontId="24" fillId="0" borderId="58" xfId="9" applyNumberFormat="1" applyFont="1" applyBorder="1" applyAlignment="1">
      <alignment horizontal="left" vertical="center"/>
    </xf>
    <xf numFmtId="164" fontId="21" fillId="0" borderId="19" xfId="4" applyNumberFormat="1" applyFont="1" applyBorder="1" applyAlignment="1">
      <alignment horizontal="center"/>
    </xf>
    <xf numFmtId="164" fontId="21" fillId="0" borderId="86" xfId="4" applyNumberFormat="1" applyFont="1" applyBorder="1" applyAlignment="1">
      <alignment horizontal="center"/>
    </xf>
    <xf numFmtId="164" fontId="22" fillId="0" borderId="19" xfId="4" applyNumberFormat="1" applyFont="1" applyBorder="1" applyAlignment="1">
      <alignment horizontal="center"/>
    </xf>
    <xf numFmtId="164" fontId="22" fillId="0" borderId="20" xfId="4" applyNumberFormat="1" applyFont="1" applyBorder="1" applyAlignment="1">
      <alignment horizontal="center"/>
    </xf>
    <xf numFmtId="0" fontId="36" fillId="0" borderId="13" xfId="4" applyFont="1" applyBorder="1" applyAlignment="1">
      <alignment horizontal="left"/>
    </xf>
    <xf numFmtId="0" fontId="13" fillId="0" borderId="13" xfId="7" applyFont="1" applyBorder="1"/>
    <xf numFmtId="0" fontId="13" fillId="0" borderId="67" xfId="7" applyFont="1" applyBorder="1"/>
    <xf numFmtId="0" fontId="13" fillId="0" borderId="64" xfId="7" applyFont="1" applyBorder="1" applyAlignment="1">
      <alignment horizontal="center" vertical="center"/>
    </xf>
    <xf numFmtId="164" fontId="21" fillId="0" borderId="54" xfId="4" applyNumberFormat="1" applyFont="1" applyBorder="1" applyAlignment="1">
      <alignment horizontal="center"/>
    </xf>
    <xf numFmtId="164" fontId="21" fillId="0" borderId="90" xfId="4" applyNumberFormat="1" applyFont="1" applyBorder="1" applyAlignment="1">
      <alignment horizontal="center"/>
    </xf>
    <xf numFmtId="164" fontId="22" fillId="0" borderId="54" xfId="4" applyNumberFormat="1" applyFont="1" applyBorder="1" applyAlignment="1">
      <alignment horizontal="center"/>
    </xf>
    <xf numFmtId="164" fontId="22" fillId="0" borderId="55" xfId="4" applyNumberFormat="1" applyFont="1" applyBorder="1" applyAlignment="1">
      <alignment horizontal="center"/>
    </xf>
    <xf numFmtId="0" fontId="21" fillId="0" borderId="39" xfId="4" applyFont="1" applyBorder="1" applyAlignment="1">
      <alignment horizontal="left"/>
    </xf>
    <xf numFmtId="0" fontId="13" fillId="0" borderId="39" xfId="7" applyFont="1" applyBorder="1"/>
    <xf numFmtId="0" fontId="13" fillId="0" borderId="73" xfId="7" applyFont="1" applyBorder="1"/>
    <xf numFmtId="164" fontId="21" fillId="0" borderId="21" xfId="4" applyNumberFormat="1" applyFont="1" applyBorder="1" applyAlignment="1">
      <alignment horizontal="center"/>
    </xf>
    <xf numFmtId="164" fontId="21" fillId="0" borderId="88" xfId="4" applyNumberFormat="1" applyFont="1" applyBorder="1" applyAlignment="1">
      <alignment horizontal="center"/>
    </xf>
    <xf numFmtId="0" fontId="22" fillId="0" borderId="21" xfId="4" applyFont="1" applyBorder="1" applyAlignment="1">
      <alignment horizontal="center"/>
    </xf>
    <xf numFmtId="164" fontId="22" fillId="0" borderId="22" xfId="4" applyNumberFormat="1" applyFont="1" applyBorder="1" applyAlignment="1">
      <alignment horizontal="center"/>
    </xf>
    <xf numFmtId="0" fontId="21" fillId="0" borderId="14" xfId="4" applyFont="1" applyBorder="1" applyAlignment="1">
      <alignment horizontal="left"/>
    </xf>
    <xf numFmtId="0" fontId="13" fillId="0" borderId="14" xfId="7" applyFont="1" applyBorder="1"/>
    <xf numFmtId="0" fontId="13" fillId="0" borderId="71" xfId="7" applyFont="1" applyBorder="1"/>
    <xf numFmtId="0" fontId="30" fillId="0" borderId="71" xfId="4" applyFont="1" applyBorder="1" applyAlignment="1">
      <alignment horizontal="center" vertical="center"/>
    </xf>
    <xf numFmtId="164" fontId="11" fillId="0" borderId="89" xfId="7" applyNumberFormat="1" applyFont="1" applyBorder="1" applyAlignment="1">
      <alignment horizontal="center"/>
    </xf>
    <xf numFmtId="0" fontId="13" fillId="0" borderId="1" xfId="7" applyFont="1" applyBorder="1"/>
    <xf numFmtId="0" fontId="13" fillId="0" borderId="10" xfId="7" applyFont="1" applyBorder="1"/>
    <xf numFmtId="0" fontId="24" fillId="0" borderId="10" xfId="4" applyFont="1" applyBorder="1" applyAlignment="1">
      <alignment horizontal="center" vertical="center"/>
    </xf>
    <xf numFmtId="164" fontId="11" fillId="0" borderId="86" xfId="7" applyNumberFormat="1" applyFont="1" applyBorder="1" applyAlignment="1">
      <alignment horizontal="center"/>
    </xf>
    <xf numFmtId="0" fontId="24" fillId="0" borderId="67" xfId="4" applyFont="1" applyBorder="1" applyAlignment="1">
      <alignment horizontal="center" vertical="center"/>
    </xf>
    <xf numFmtId="164" fontId="11" fillId="0" borderId="88" xfId="7" applyNumberFormat="1" applyFont="1" applyBorder="1" applyAlignment="1">
      <alignment horizontal="center"/>
    </xf>
    <xf numFmtId="0" fontId="24" fillId="0" borderId="71" xfId="4" applyFont="1" applyBorder="1" applyAlignment="1">
      <alignment horizontal="center" vertical="center"/>
    </xf>
    <xf numFmtId="0" fontId="13" fillId="0" borderId="13" xfId="7" applyFont="1" applyBorder="1" applyAlignment="1">
      <alignment horizontal="center"/>
    </xf>
    <xf numFmtId="0" fontId="13" fillId="0" borderId="12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/>
    </xf>
    <xf numFmtId="0" fontId="21" fillId="0" borderId="4" xfId="4" applyFont="1" applyBorder="1" applyAlignment="1">
      <alignment horizontal="left"/>
    </xf>
    <xf numFmtId="0" fontId="13" fillId="0" borderId="5" xfId="7" applyFont="1" applyBorder="1" applyAlignment="1">
      <alignment horizontal="center" vertical="center"/>
    </xf>
    <xf numFmtId="0" fontId="21" fillId="0" borderId="6" xfId="4" applyFont="1" applyBorder="1" applyAlignment="1">
      <alignment horizontal="left"/>
    </xf>
    <xf numFmtId="0" fontId="21" fillId="0" borderId="10" xfId="4" applyFont="1" applyBorder="1" applyAlignment="1">
      <alignment horizontal="left"/>
    </xf>
    <xf numFmtId="0" fontId="36" fillId="0" borderId="6" xfId="4" applyFont="1" applyBorder="1" applyAlignment="1">
      <alignment horizontal="right"/>
    </xf>
    <xf numFmtId="0" fontId="13" fillId="0" borderId="7" xfId="7" applyFont="1" applyBorder="1" applyAlignment="1">
      <alignment horizontal="center" vertical="center"/>
    </xf>
    <xf numFmtId="0" fontId="21" fillId="0" borderId="8" xfId="4" applyFont="1" applyBorder="1" applyAlignment="1">
      <alignment horizontal="left"/>
    </xf>
    <xf numFmtId="1" fontId="34" fillId="0" borderId="13" xfId="7" applyNumberFormat="1" applyFont="1" applyBorder="1" applyAlignment="1">
      <alignment horizontal="center" vertical="center"/>
    </xf>
    <xf numFmtId="1" fontId="13" fillId="0" borderId="13" xfId="7" applyNumberFormat="1" applyFont="1" applyBorder="1" applyAlignment="1">
      <alignment horizontal="center" vertical="center"/>
    </xf>
    <xf numFmtId="0" fontId="13" fillId="0" borderId="64" xfId="7" applyFont="1" applyBorder="1" applyAlignment="1">
      <alignment vertical="center"/>
    </xf>
    <xf numFmtId="0" fontId="24" fillId="0" borderId="73" xfId="4" applyFont="1" applyBorder="1" applyAlignment="1">
      <alignment horizontal="center" vertical="center"/>
    </xf>
    <xf numFmtId="0" fontId="13" fillId="0" borderId="39" xfId="7" applyFont="1" applyBorder="1" applyAlignment="1">
      <alignment horizontal="center" vertical="center"/>
    </xf>
    <xf numFmtId="0" fontId="13" fillId="0" borderId="12" xfId="7" applyFont="1" applyBorder="1" applyAlignment="1">
      <alignment vertical="center"/>
    </xf>
    <xf numFmtId="0" fontId="13" fillId="0" borderId="71" xfId="7" applyFont="1" applyBorder="1" applyAlignment="1">
      <alignment horizontal="center" vertical="center"/>
    </xf>
    <xf numFmtId="164" fontId="11" fillId="0" borderId="10" xfId="7" applyNumberFormat="1" applyFont="1" applyBorder="1" applyAlignment="1">
      <alignment horizontal="center"/>
    </xf>
    <xf numFmtId="164" fontId="11" fillId="0" borderId="67" xfId="7" applyNumberFormat="1" applyFont="1" applyBorder="1" applyAlignment="1">
      <alignment horizontal="center"/>
    </xf>
    <xf numFmtId="164" fontId="11" fillId="0" borderId="73" xfId="7" applyNumberFormat="1" applyFont="1" applyBorder="1" applyAlignment="1">
      <alignment horizontal="center"/>
    </xf>
    <xf numFmtId="164" fontId="11" fillId="0" borderId="71" xfId="7" applyNumberFormat="1" applyFont="1" applyBorder="1" applyAlignment="1">
      <alignment horizontal="center"/>
    </xf>
    <xf numFmtId="0" fontId="13" fillId="0" borderId="13" xfId="7" applyFont="1" applyBorder="1" applyAlignment="1">
      <alignment horizontal="center" vertical="center"/>
    </xf>
    <xf numFmtId="0" fontId="30" fillId="0" borderId="4" xfId="4" applyFont="1" applyBorder="1" applyAlignment="1">
      <alignment horizontal="left" wrapText="1"/>
    </xf>
    <xf numFmtId="0" fontId="13" fillId="0" borderId="5" xfId="7" applyFont="1" applyBorder="1" applyAlignment="1">
      <alignment vertical="center"/>
    </xf>
    <xf numFmtId="0" fontId="30" fillId="0" borderId="6" xfId="4" applyFont="1" applyBorder="1" applyAlignment="1">
      <alignment wrapText="1"/>
    </xf>
    <xf numFmtId="0" fontId="13" fillId="0" borderId="7" xfId="7" applyFont="1" applyBorder="1" applyAlignment="1">
      <alignment vertical="center"/>
    </xf>
    <xf numFmtId="0" fontId="30" fillId="0" borderId="8" xfId="4" applyFont="1" applyBorder="1" applyAlignment="1">
      <alignment wrapText="1"/>
    </xf>
    <xf numFmtId="0" fontId="30" fillId="0" borderId="10" xfId="4" applyFont="1" applyBorder="1" applyAlignment="1">
      <alignment horizontal="left" wrapText="1"/>
    </xf>
    <xf numFmtId="0" fontId="40" fillId="0" borderId="6" xfId="4" applyFont="1" applyBorder="1" applyAlignment="1">
      <alignment horizontal="right" wrapText="1"/>
    </xf>
    <xf numFmtId="0" fontId="30" fillId="0" borderId="8" xfId="4" applyFont="1" applyBorder="1" applyAlignment="1">
      <alignment horizontal="left" wrapText="1"/>
    </xf>
    <xf numFmtId="164" fontId="22" fillId="0" borderId="72" xfId="4" applyNumberFormat="1" applyFont="1" applyBorder="1" applyAlignment="1">
      <alignment horizontal="center" vertical="center"/>
    </xf>
    <xf numFmtId="164" fontId="22" fillId="0" borderId="57" xfId="4" applyNumberFormat="1" applyFont="1" applyBorder="1" applyAlignment="1">
      <alignment horizontal="center" vertical="center"/>
    </xf>
    <xf numFmtId="164" fontId="22" fillId="0" borderId="19" xfId="4" applyNumberFormat="1" applyFont="1" applyBorder="1" applyAlignment="1">
      <alignment horizontal="center" vertical="center"/>
    </xf>
    <xf numFmtId="164" fontId="22" fillId="0" borderId="20" xfId="4" applyNumberFormat="1" applyFont="1" applyBorder="1" applyAlignment="1">
      <alignment horizontal="center" vertical="center"/>
    </xf>
    <xf numFmtId="0" fontId="22" fillId="0" borderId="58" xfId="4" applyFont="1" applyBorder="1" applyAlignment="1">
      <alignment horizontal="left" vertical="center"/>
    </xf>
    <xf numFmtId="0" fontId="13" fillId="0" borderId="58" xfId="7" applyFont="1" applyBorder="1"/>
    <xf numFmtId="0" fontId="30" fillId="0" borderId="72" xfId="4" applyFont="1" applyBorder="1" applyAlignment="1">
      <alignment horizontal="center" vertical="center"/>
    </xf>
    <xf numFmtId="164" fontId="11" fillId="0" borderId="74" xfId="7" applyNumberFormat="1" applyFont="1" applyBorder="1" applyAlignment="1">
      <alignment horizontal="center"/>
    </xf>
    <xf numFmtId="164" fontId="11" fillId="0" borderId="68" xfId="7" applyNumberFormat="1" applyFont="1" applyBorder="1" applyAlignment="1">
      <alignment horizontal="center"/>
    </xf>
    <xf numFmtId="164" fontId="11" fillId="0" borderId="70" xfId="7" applyNumberFormat="1" applyFont="1" applyBorder="1" applyAlignment="1">
      <alignment horizontal="center"/>
    </xf>
    <xf numFmtId="0" fontId="13" fillId="0" borderId="68" xfId="7" applyFont="1" applyBorder="1"/>
    <xf numFmtId="0" fontId="24" fillId="0" borderId="74" xfId="4" applyFont="1" applyBorder="1" applyAlignment="1">
      <alignment horizontal="center" vertical="center"/>
    </xf>
    <xf numFmtId="164" fontId="11" fillId="0" borderId="4" xfId="7" applyNumberFormat="1" applyFont="1" applyBorder="1" applyAlignment="1">
      <alignment horizontal="center"/>
    </xf>
    <xf numFmtId="0" fontId="13" fillId="0" borderId="11" xfId="7" applyFont="1" applyBorder="1"/>
    <xf numFmtId="0" fontId="24" fillId="0" borderId="4" xfId="4" applyFont="1" applyBorder="1" applyAlignment="1">
      <alignment horizontal="center" vertical="center"/>
    </xf>
    <xf numFmtId="164" fontId="11" fillId="0" borderId="72" xfId="7" applyNumberFormat="1" applyFont="1" applyBorder="1" applyAlignment="1">
      <alignment horizontal="center"/>
    </xf>
    <xf numFmtId="0" fontId="24" fillId="0" borderId="6" xfId="4" applyFont="1" applyBorder="1" applyAlignment="1">
      <alignment horizontal="center" vertical="center"/>
    </xf>
    <xf numFmtId="0" fontId="13" fillId="0" borderId="58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164" fontId="22" fillId="0" borderId="1" xfId="4" applyNumberFormat="1" applyFont="1" applyBorder="1" applyAlignment="1">
      <alignment horizontal="center" vertical="center" wrapText="1"/>
    </xf>
    <xf numFmtId="0" fontId="22" fillId="0" borderId="4" xfId="4" applyFont="1" applyBorder="1" applyAlignment="1">
      <alignment horizontal="left" vertical="center"/>
    </xf>
    <xf numFmtId="0" fontId="22" fillId="0" borderId="10" xfId="4" applyFont="1" applyBorder="1" applyAlignment="1">
      <alignment horizontal="left"/>
    </xf>
    <xf numFmtId="0" fontId="30" fillId="0" borderId="10" xfId="4" applyFont="1" applyBorder="1" applyAlignment="1">
      <alignment wrapText="1"/>
    </xf>
    <xf numFmtId="164" fontId="11" fillId="0" borderId="67" xfId="7" applyNumberFormat="1" applyFont="1" applyBorder="1" applyAlignment="1">
      <alignment horizontal="center" vertical="center"/>
    </xf>
    <xf numFmtId="0" fontId="13" fillId="0" borderId="12" xfId="7" applyFont="1" applyBorder="1"/>
    <xf numFmtId="0" fontId="13" fillId="0" borderId="8" xfId="7" applyFont="1" applyBorder="1"/>
    <xf numFmtId="0" fontId="30" fillId="0" borderId="4" xfId="4" applyFont="1" applyBorder="1" applyAlignment="1">
      <alignment vertical="center" wrapText="1"/>
    </xf>
    <xf numFmtId="0" fontId="40" fillId="0" borderId="8" xfId="4" applyFont="1" applyBorder="1" applyAlignment="1">
      <alignment horizontal="right" vertical="center" wrapText="1"/>
    </xf>
    <xf numFmtId="49" fontId="28" fillId="0" borderId="13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 vertical="center"/>
    </xf>
    <xf numFmtId="164" fontId="13" fillId="0" borderId="75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left" vertical="center"/>
    </xf>
    <xf numFmtId="1" fontId="13" fillId="0" borderId="1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164" fontId="13" fillId="0" borderId="12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49" fontId="13" fillId="0" borderId="39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64" xfId="0" applyNumberFormat="1" applyFont="1" applyBorder="1" applyAlignment="1">
      <alignment horizontal="left" vertical="center"/>
    </xf>
    <xf numFmtId="164" fontId="13" fillId="0" borderId="19" xfId="0" applyNumberFormat="1" applyFont="1" applyBorder="1" applyAlignment="1">
      <alignment vertical="center" wrapText="1"/>
    </xf>
    <xf numFmtId="1" fontId="13" fillId="0" borderId="13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164" fontId="13" fillId="0" borderId="75" xfId="0" applyNumberFormat="1" applyFont="1" applyBorder="1" applyAlignment="1">
      <alignment vertical="center" wrapText="1"/>
    </xf>
    <xf numFmtId="164" fontId="13" fillId="0" borderId="18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49" fontId="13" fillId="0" borderId="11" xfId="0" applyNumberFormat="1" applyFont="1" applyBorder="1" applyAlignment="1">
      <alignment vertical="center"/>
    </xf>
    <xf numFmtId="1" fontId="13" fillId="0" borderId="11" xfId="0" applyNumberFormat="1" applyFont="1" applyBorder="1" applyAlignment="1">
      <alignment vertical="center"/>
    </xf>
    <xf numFmtId="164" fontId="13" fillId="0" borderId="20" xfId="0" applyNumberFormat="1" applyFont="1" applyBorder="1" applyAlignment="1">
      <alignment vertical="center" wrapText="1"/>
    </xf>
    <xf numFmtId="4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 wrapText="1"/>
    </xf>
    <xf numFmtId="0" fontId="13" fillId="0" borderId="64" xfId="9" applyFont="1" applyBorder="1" applyAlignment="1">
      <alignment horizontal="center" vertical="center" wrapText="1"/>
    </xf>
    <xf numFmtId="164" fontId="13" fillId="0" borderId="64" xfId="0" applyNumberFormat="1" applyFont="1" applyBorder="1" applyAlignment="1">
      <alignment vertical="center"/>
    </xf>
    <xf numFmtId="0" fontId="13" fillId="0" borderId="1" xfId="9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vertical="center"/>
    </xf>
    <xf numFmtId="49" fontId="28" fillId="0" borderId="13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 wrapText="1"/>
    </xf>
    <xf numFmtId="1" fontId="13" fillId="0" borderId="64" xfId="0" applyNumberFormat="1" applyFont="1" applyBorder="1" applyAlignment="1">
      <alignment vertical="center"/>
    </xf>
    <xf numFmtId="49" fontId="28" fillId="0" borderId="14" xfId="0" applyNumberFormat="1" applyFont="1" applyBorder="1" applyAlignment="1">
      <alignment horizontal="left" vertical="center"/>
    </xf>
    <xf numFmtId="164" fontId="24" fillId="0" borderId="1" xfId="9" applyNumberFormat="1" applyFont="1" applyBorder="1" applyAlignment="1">
      <alignment horizontal="center"/>
    </xf>
    <xf numFmtId="0" fontId="24" fillId="0" borderId="1" xfId="9" applyFont="1" applyBorder="1" applyAlignment="1">
      <alignment horizontal="left"/>
    </xf>
    <xf numFmtId="164" fontId="24" fillId="0" borderId="13" xfId="9" applyNumberFormat="1" applyFont="1" applyBorder="1" applyAlignment="1">
      <alignment horizontal="center"/>
    </xf>
    <xf numFmtId="164" fontId="24" fillId="0" borderId="19" xfId="9" applyNumberFormat="1" applyFont="1" applyBorder="1" applyAlignment="1">
      <alignment horizontal="center"/>
    </xf>
    <xf numFmtId="164" fontId="24" fillId="0" borderId="20" xfId="9" applyNumberFormat="1" applyFont="1" applyBorder="1" applyAlignment="1">
      <alignment horizontal="center"/>
    </xf>
    <xf numFmtId="0" fontId="24" fillId="0" borderId="13" xfId="9" applyFont="1" applyBorder="1" applyAlignment="1">
      <alignment horizontal="center"/>
    </xf>
    <xf numFmtId="0" fontId="24" fillId="0" borderId="13" xfId="9" applyFont="1" applyBorder="1" applyAlignment="1">
      <alignment horizontal="left"/>
    </xf>
    <xf numFmtId="164" fontId="24" fillId="0" borderId="14" xfId="9" applyNumberFormat="1" applyFont="1" applyBorder="1" applyAlignment="1">
      <alignment horizontal="center"/>
    </xf>
    <xf numFmtId="164" fontId="24" fillId="0" borderId="21" xfId="9" applyNumberFormat="1" applyFont="1" applyBorder="1" applyAlignment="1">
      <alignment horizontal="center"/>
    </xf>
    <xf numFmtId="164" fontId="24" fillId="0" borderId="22" xfId="9" applyNumberFormat="1" applyFont="1" applyBorder="1" applyAlignment="1">
      <alignment horizontal="center"/>
    </xf>
    <xf numFmtId="0" fontId="24" fillId="0" borderId="14" xfId="9" applyFont="1" applyBorder="1" applyAlignment="1">
      <alignment horizontal="center"/>
    </xf>
    <xf numFmtId="0" fontId="24" fillId="0" borderId="14" xfId="9" applyFont="1" applyBorder="1" applyAlignment="1">
      <alignment horizontal="left"/>
    </xf>
    <xf numFmtId="0" fontId="13" fillId="0" borderId="10" xfId="9" applyFont="1" applyBorder="1" applyAlignment="1">
      <alignment horizontal="left"/>
    </xf>
    <xf numFmtId="0" fontId="28" fillId="0" borderId="6" xfId="9" applyFont="1" applyBorder="1" applyAlignment="1">
      <alignment horizontal="right" vertical="center"/>
    </xf>
    <xf numFmtId="0" fontId="28" fillId="0" borderId="8" xfId="9" applyFont="1" applyBorder="1" applyAlignment="1">
      <alignment horizontal="right" vertical="center"/>
    </xf>
    <xf numFmtId="0" fontId="24" fillId="0" borderId="8" xfId="9" applyFont="1" applyBorder="1" applyAlignment="1">
      <alignment horizontal="left"/>
    </xf>
    <xf numFmtId="0" fontId="41" fillId="0" borderId="8" xfId="9" applyFont="1" applyBorder="1" applyAlignment="1">
      <alignment horizontal="right" vertical="center" wrapText="1"/>
    </xf>
    <xf numFmtId="0" fontId="13" fillId="0" borderId="39" xfId="7" applyFont="1" applyBorder="1" applyAlignment="1">
      <alignment horizontal="center"/>
    </xf>
    <xf numFmtId="0" fontId="13" fillId="0" borderId="1" xfId="7" applyFont="1" applyBorder="1" applyAlignment="1">
      <alignment horizontal="center"/>
    </xf>
    <xf numFmtId="0" fontId="13" fillId="0" borderId="67" xfId="7" applyFont="1" applyBorder="1" applyAlignment="1">
      <alignment horizontal="center"/>
    </xf>
    <xf numFmtId="0" fontId="13" fillId="0" borderId="73" xfId="7" applyFont="1" applyBorder="1" applyAlignment="1">
      <alignment horizontal="center"/>
    </xf>
    <xf numFmtId="0" fontId="13" fillId="0" borderId="71" xfId="7" applyFont="1" applyBorder="1" applyAlignment="1">
      <alignment horizontal="center"/>
    </xf>
    <xf numFmtId="0" fontId="13" fillId="0" borderId="10" xfId="7" applyFont="1" applyBorder="1" applyAlignment="1">
      <alignment horizontal="center"/>
    </xf>
    <xf numFmtId="164" fontId="13" fillId="0" borderId="1" xfId="7" applyNumberFormat="1" applyFont="1" applyBorder="1" applyAlignment="1">
      <alignment horizontal="center"/>
    </xf>
    <xf numFmtId="164" fontId="13" fillId="0" borderId="12" xfId="7" applyNumberFormat="1" applyFont="1" applyBorder="1" applyAlignment="1">
      <alignment horizontal="center"/>
    </xf>
    <xf numFmtId="164" fontId="13" fillId="0" borderId="17" xfId="7" applyNumberFormat="1" applyFont="1" applyBorder="1" applyAlignment="1">
      <alignment horizontal="center"/>
    </xf>
    <xf numFmtId="164" fontId="13" fillId="0" borderId="18" xfId="7" applyNumberFormat="1" applyFont="1" applyBorder="1" applyAlignment="1">
      <alignment horizontal="center"/>
    </xf>
    <xf numFmtId="0" fontId="13" fillId="0" borderId="12" xfId="7" applyFont="1" applyBorder="1" applyAlignment="1">
      <alignment horizontal="center"/>
    </xf>
    <xf numFmtId="0" fontId="13" fillId="0" borderId="12" xfId="7" applyFont="1" applyBorder="1" applyAlignment="1">
      <alignment horizontal="left"/>
    </xf>
    <xf numFmtId="0" fontId="30" fillId="0" borderId="10" xfId="10" applyFont="1" applyBorder="1" applyAlignment="1">
      <alignment horizontal="center" vertical="center" wrapText="1"/>
    </xf>
    <xf numFmtId="164" fontId="13" fillId="0" borderId="61" xfId="7" applyNumberFormat="1" applyFont="1" applyBorder="1" applyAlignment="1">
      <alignment horizontal="center"/>
    </xf>
    <xf numFmtId="164" fontId="13" fillId="0" borderId="62" xfId="7" applyNumberFormat="1" applyFont="1" applyBorder="1" applyAlignment="1">
      <alignment horizontal="center"/>
    </xf>
    <xf numFmtId="0" fontId="13" fillId="0" borderId="11" xfId="7" applyFont="1" applyBorder="1" applyAlignment="1">
      <alignment horizontal="center"/>
    </xf>
    <xf numFmtId="164" fontId="13" fillId="0" borderId="19" xfId="7" applyNumberFormat="1" applyFont="1" applyBorder="1" applyAlignment="1">
      <alignment horizontal="center"/>
    </xf>
    <xf numFmtId="164" fontId="13" fillId="0" borderId="20" xfId="7" applyNumberFormat="1" applyFont="1" applyBorder="1" applyAlignment="1">
      <alignment horizontal="center"/>
    </xf>
    <xf numFmtId="0" fontId="13" fillId="0" borderId="13" xfId="7" applyFont="1" applyBorder="1" applyAlignment="1">
      <alignment horizontal="left"/>
    </xf>
    <xf numFmtId="0" fontId="13" fillId="0" borderId="72" xfId="7" applyFont="1" applyBorder="1" applyAlignment="1">
      <alignment horizontal="center"/>
    </xf>
    <xf numFmtId="0" fontId="30" fillId="0" borderId="72" xfId="10" applyFont="1" applyBorder="1" applyAlignment="1">
      <alignment horizontal="center" vertical="center" wrapText="1"/>
    </xf>
    <xf numFmtId="0" fontId="30" fillId="0" borderId="14" xfId="10" applyFont="1" applyBorder="1" applyAlignment="1">
      <alignment horizontal="center" vertical="center" wrapText="1"/>
    </xf>
    <xf numFmtId="164" fontId="13" fillId="0" borderId="12" xfId="7" applyNumberFormat="1" applyFont="1" applyBorder="1" applyAlignment="1">
      <alignment horizontal="center" vertical="center"/>
    </xf>
    <xf numFmtId="0" fontId="28" fillId="0" borderId="12" xfId="7" applyFont="1" applyBorder="1" applyAlignment="1">
      <alignment horizontal="left" vertical="center"/>
    </xf>
    <xf numFmtId="0" fontId="13" fillId="0" borderId="8" xfId="7" applyFont="1" applyBorder="1" applyAlignment="1">
      <alignment horizontal="center" vertical="center"/>
    </xf>
    <xf numFmtId="0" fontId="30" fillId="0" borderId="8" xfId="10" applyFont="1" applyBorder="1" applyAlignment="1">
      <alignment horizontal="center" vertical="center" wrapText="1"/>
    </xf>
    <xf numFmtId="0" fontId="13" fillId="0" borderId="8" xfId="7" applyFont="1" applyBorder="1" applyAlignment="1">
      <alignment horizontal="center"/>
    </xf>
    <xf numFmtId="164" fontId="13" fillId="0" borderId="21" xfId="7" applyNumberFormat="1" applyFont="1" applyBorder="1" applyAlignment="1">
      <alignment horizontal="center"/>
    </xf>
    <xf numFmtId="164" fontId="13" fillId="0" borderId="22" xfId="7" applyNumberFormat="1" applyFont="1" applyBorder="1" applyAlignment="1">
      <alignment horizontal="center"/>
    </xf>
    <xf numFmtId="0" fontId="30" fillId="0" borderId="11" xfId="10" applyFont="1" applyBorder="1" applyAlignment="1">
      <alignment horizontal="center" vertical="center" wrapText="1"/>
    </xf>
    <xf numFmtId="0" fontId="13" fillId="0" borderId="9" xfId="7" applyFont="1" applyBorder="1" applyAlignment="1">
      <alignment horizontal="center"/>
    </xf>
    <xf numFmtId="0" fontId="13" fillId="0" borderId="10" xfId="7" applyFont="1" applyBorder="1" applyAlignment="1">
      <alignment horizontal="left" vertical="center"/>
    </xf>
    <xf numFmtId="0" fontId="13" fillId="0" borderId="3" xfId="7" applyFont="1" applyBorder="1" applyAlignment="1">
      <alignment horizontal="center"/>
    </xf>
    <xf numFmtId="0" fontId="13" fillId="0" borderId="4" xfId="7" applyFont="1" applyBorder="1" applyAlignment="1">
      <alignment horizontal="left" vertical="center" wrapText="1"/>
    </xf>
    <xf numFmtId="0" fontId="13" fillId="0" borderId="7" xfId="7" applyFont="1" applyBorder="1" applyAlignment="1">
      <alignment horizontal="center"/>
    </xf>
    <xf numFmtId="0" fontId="13" fillId="0" borderId="8" xfId="7" applyFont="1" applyBorder="1" applyAlignment="1">
      <alignment horizontal="left" vertical="center" wrapText="1"/>
    </xf>
    <xf numFmtId="0" fontId="13" fillId="0" borderId="9" xfId="7" applyFont="1" applyBorder="1" applyAlignment="1">
      <alignment horizontal="center" vertical="top"/>
    </xf>
    <xf numFmtId="0" fontId="30" fillId="0" borderId="67" xfId="10" applyFont="1" applyBorder="1" applyAlignment="1">
      <alignment horizontal="center" vertical="center" wrapText="1"/>
    </xf>
    <xf numFmtId="0" fontId="13" fillId="0" borderId="64" xfId="7" applyFont="1" applyBorder="1" applyAlignment="1">
      <alignment horizontal="center"/>
    </xf>
    <xf numFmtId="164" fontId="13" fillId="0" borderId="54" xfId="7" applyNumberFormat="1" applyFont="1" applyBorder="1" applyAlignment="1">
      <alignment horizontal="center"/>
    </xf>
    <xf numFmtId="164" fontId="13" fillId="0" borderId="55" xfId="7" applyNumberFormat="1" applyFont="1" applyBorder="1" applyAlignment="1">
      <alignment horizontal="center"/>
    </xf>
    <xf numFmtId="0" fontId="13" fillId="0" borderId="68" xfId="7" applyFont="1" applyBorder="1" applyAlignment="1">
      <alignment horizontal="center"/>
    </xf>
    <xf numFmtId="0" fontId="30" fillId="0" borderId="73" xfId="10" applyFont="1" applyBorder="1" applyAlignment="1">
      <alignment horizontal="center" vertical="center" wrapText="1"/>
    </xf>
    <xf numFmtId="0" fontId="30" fillId="0" borderId="68" xfId="10" applyFont="1" applyBorder="1" applyAlignment="1">
      <alignment horizontal="center" vertical="center" wrapText="1"/>
    </xf>
    <xf numFmtId="0" fontId="30" fillId="0" borderId="71" xfId="10" applyFont="1" applyBorder="1" applyAlignment="1">
      <alignment horizontal="center" vertical="center" wrapText="1"/>
    </xf>
    <xf numFmtId="0" fontId="13" fillId="0" borderId="4" xfId="7" applyFont="1" applyBorder="1" applyAlignment="1">
      <alignment horizontal="left" vertical="center"/>
    </xf>
    <xf numFmtId="0" fontId="13" fillId="0" borderId="5" xfId="7" applyFont="1" applyBorder="1" applyAlignment="1">
      <alignment horizontal="center"/>
    </xf>
    <xf numFmtId="0" fontId="13" fillId="0" borderId="6" xfId="7" applyFont="1" applyBorder="1" applyAlignment="1">
      <alignment horizontal="left" vertical="center"/>
    </xf>
    <xf numFmtId="0" fontId="13" fillId="0" borderId="8" xfId="7" applyFont="1" applyBorder="1" applyAlignment="1">
      <alignment horizontal="left" vertical="center"/>
    </xf>
    <xf numFmtId="0" fontId="22" fillId="0" borderId="14" xfId="2" applyFont="1" applyBorder="1" applyAlignment="1">
      <alignment horizontal="center" vertical="center" wrapText="1"/>
    </xf>
    <xf numFmtId="0" fontId="39" fillId="0" borderId="13" xfId="4" applyFont="1" applyBorder="1" applyAlignment="1">
      <alignment horizontal="center" vertical="center" wrapText="1"/>
    </xf>
    <xf numFmtId="0" fontId="39" fillId="0" borderId="14" xfId="4" applyFont="1" applyBorder="1" applyAlignment="1">
      <alignment horizontal="center" vertical="center" wrapText="1"/>
    </xf>
    <xf numFmtId="0" fontId="39" fillId="0" borderId="39" xfId="4" applyFont="1" applyBorder="1" applyAlignment="1">
      <alignment horizontal="center" vertical="center" wrapText="1"/>
    </xf>
    <xf numFmtId="1" fontId="13" fillId="0" borderId="14" xfId="7" applyNumberFormat="1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 vertical="center" wrapText="1"/>
    </xf>
    <xf numFmtId="0" fontId="24" fillId="0" borderId="72" xfId="7" applyFont="1" applyBorder="1" applyAlignment="1">
      <alignment horizontal="center" vertical="center"/>
    </xf>
    <xf numFmtId="0" fontId="39" fillId="0" borderId="71" xfId="4" applyFont="1" applyBorder="1" applyAlignment="1">
      <alignment horizontal="center" vertical="center" wrapText="1"/>
    </xf>
    <xf numFmtId="0" fontId="39" fillId="0" borderId="67" xfId="4" applyFont="1" applyBorder="1" applyAlignment="1">
      <alignment horizontal="center" vertical="center" wrapText="1"/>
    </xf>
    <xf numFmtId="0" fontId="24" fillId="0" borderId="67" xfId="7" applyFont="1" applyBorder="1" applyAlignment="1">
      <alignment horizontal="center" vertical="center"/>
    </xf>
    <xf numFmtId="0" fontId="39" fillId="0" borderId="73" xfId="4" applyFont="1" applyBorder="1" applyAlignment="1">
      <alignment horizontal="center" vertical="center" wrapText="1"/>
    </xf>
    <xf numFmtId="0" fontId="24" fillId="0" borderId="10" xfId="7" applyFont="1" applyBorder="1" applyAlignment="1">
      <alignment horizontal="center" vertical="center"/>
    </xf>
    <xf numFmtId="0" fontId="39" fillId="0" borderId="67" xfId="4" applyFont="1" applyBorder="1" applyAlignment="1">
      <alignment horizontal="center" vertical="center"/>
    </xf>
    <xf numFmtId="0" fontId="39" fillId="0" borderId="10" xfId="4" applyFont="1" applyBorder="1" applyAlignment="1">
      <alignment horizontal="center" vertical="center" wrapText="1"/>
    </xf>
    <xf numFmtId="0" fontId="39" fillId="0" borderId="13" xfId="4" applyFont="1" applyBorder="1" applyAlignment="1">
      <alignment horizontal="center" vertical="center"/>
    </xf>
    <xf numFmtId="0" fontId="39" fillId="0" borderId="14" xfId="4" applyFont="1" applyBorder="1" applyAlignment="1">
      <alignment horizontal="center" vertical="center"/>
    </xf>
    <xf numFmtId="0" fontId="39" fillId="0" borderId="10" xfId="4" applyFont="1" applyBorder="1" applyAlignment="1">
      <alignment horizontal="center" vertical="center"/>
    </xf>
    <xf numFmtId="0" fontId="39" fillId="0" borderId="73" xfId="4" applyFont="1" applyBorder="1" applyAlignment="1">
      <alignment horizontal="center" vertical="center"/>
    </xf>
    <xf numFmtId="0" fontId="39" fillId="0" borderId="4" xfId="4" applyFont="1" applyBorder="1" applyAlignment="1">
      <alignment horizontal="center" vertical="center" wrapText="1"/>
    </xf>
    <xf numFmtId="0" fontId="13" fillId="0" borderId="67" xfId="4" applyFont="1" applyBorder="1" applyAlignment="1">
      <alignment horizontal="center" vertical="center" wrapText="1"/>
    </xf>
    <xf numFmtId="0" fontId="13" fillId="0" borderId="71" xfId="4" applyFont="1" applyBorder="1" applyAlignment="1">
      <alignment horizontal="center" vertical="center" wrapText="1"/>
    </xf>
    <xf numFmtId="1" fontId="24" fillId="0" borderId="71" xfId="7" applyNumberFormat="1" applyFont="1" applyBorder="1" applyAlignment="1">
      <alignment horizontal="center" vertical="center"/>
    </xf>
    <xf numFmtId="1" fontId="39" fillId="0" borderId="6" xfId="4" applyNumberFormat="1" applyFont="1" applyBorder="1" applyAlignment="1">
      <alignment horizontal="center" vertical="center" wrapText="1"/>
    </xf>
    <xf numFmtId="0" fontId="39" fillId="0" borderId="8" xfId="4" applyFont="1" applyBorder="1" applyAlignment="1">
      <alignment horizontal="center" vertical="center" wrapText="1"/>
    </xf>
    <xf numFmtId="0" fontId="24" fillId="0" borderId="71" xfId="7" applyFont="1" applyBorder="1" applyAlignment="1">
      <alignment horizontal="center" vertical="center"/>
    </xf>
    <xf numFmtId="1" fontId="13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13" fillId="0" borderId="58" xfId="7" applyNumberFormat="1" applyFont="1" applyBorder="1" applyAlignment="1">
      <alignment horizontal="center" vertical="center"/>
    </xf>
    <xf numFmtId="1" fontId="13" fillId="0" borderId="39" xfId="7" applyNumberFormat="1" applyFont="1" applyBorder="1" applyAlignment="1">
      <alignment horizontal="center" vertical="center"/>
    </xf>
    <xf numFmtId="1" fontId="13" fillId="0" borderId="64" xfId="7" applyNumberFormat="1" applyFont="1" applyBorder="1" applyAlignment="1">
      <alignment horizontal="center" vertical="center"/>
    </xf>
    <xf numFmtId="0" fontId="11" fillId="0" borderId="58" xfId="8" applyFont="1" applyBorder="1" applyAlignment="1">
      <alignment horizontal="center"/>
    </xf>
    <xf numFmtId="0" fontId="13" fillId="0" borderId="64" xfId="7" applyFont="1" applyBorder="1"/>
    <xf numFmtId="0" fontId="11" fillId="0" borderId="39" xfId="8" applyFont="1" applyBorder="1" applyAlignment="1">
      <alignment horizontal="center"/>
    </xf>
    <xf numFmtId="0" fontId="11" fillId="0" borderId="13" xfId="8" applyFont="1" applyBorder="1" applyAlignment="1">
      <alignment horizontal="center"/>
    </xf>
    <xf numFmtId="164" fontId="13" fillId="0" borderId="65" xfId="7" applyNumberFormat="1" applyFont="1" applyBorder="1" applyAlignment="1">
      <alignment horizontal="center"/>
    </xf>
    <xf numFmtId="0" fontId="13" fillId="0" borderId="6" xfId="7" applyFont="1" applyBorder="1" applyAlignment="1">
      <alignment horizontal="center"/>
    </xf>
    <xf numFmtId="0" fontId="11" fillId="0" borderId="12" xfId="8" applyFont="1" applyBorder="1" applyAlignment="1">
      <alignment horizontal="center"/>
    </xf>
    <xf numFmtId="2" fontId="11" fillId="0" borderId="58" xfId="7" applyNumberFormat="1" applyFont="1" applyBorder="1" applyAlignment="1">
      <alignment horizontal="center" vertical="center"/>
    </xf>
    <xf numFmtId="164" fontId="13" fillId="0" borderId="59" xfId="7" applyNumberFormat="1" applyFont="1" applyBorder="1" applyAlignment="1">
      <alignment horizontal="center"/>
    </xf>
    <xf numFmtId="0" fontId="13" fillId="0" borderId="58" xfId="7" applyFont="1" applyBorder="1" applyAlignment="1">
      <alignment horizontal="center"/>
    </xf>
    <xf numFmtId="164" fontId="13" fillId="0" borderId="60" xfId="7" applyNumberFormat="1" applyFont="1" applyBorder="1" applyAlignment="1">
      <alignment horizontal="center"/>
    </xf>
    <xf numFmtId="0" fontId="13" fillId="0" borderId="4" xfId="7" applyFont="1" applyBorder="1" applyAlignment="1">
      <alignment vertical="top"/>
    </xf>
    <xf numFmtId="0" fontId="13" fillId="0" borderId="6" xfId="7" applyFont="1" applyBorder="1" applyAlignment="1">
      <alignment vertical="top"/>
    </xf>
    <xf numFmtId="0" fontId="13" fillId="0" borderId="8" xfId="7" applyFont="1" applyBorder="1" applyAlignment="1">
      <alignment vertical="top"/>
    </xf>
    <xf numFmtId="0" fontId="28" fillId="0" borderId="13" xfId="7" applyFont="1" applyBorder="1"/>
    <xf numFmtId="0" fontId="28" fillId="0" borderId="14" xfId="7" applyFont="1" applyBorder="1"/>
    <xf numFmtId="164" fontId="13" fillId="0" borderId="11" xfId="7" applyNumberFormat="1" applyFont="1" applyBorder="1" applyAlignment="1">
      <alignment horizontal="center"/>
    </xf>
    <xf numFmtId="164" fontId="13" fillId="0" borderId="75" xfId="7" applyNumberFormat="1" applyFont="1" applyBorder="1" applyAlignment="1">
      <alignment horizontal="center"/>
    </xf>
    <xf numFmtId="164" fontId="13" fillId="0" borderId="63" xfId="7" applyNumberFormat="1" applyFont="1" applyBorder="1" applyAlignment="1">
      <alignment horizontal="center"/>
    </xf>
    <xf numFmtId="0" fontId="13" fillId="0" borderId="67" xfId="7" applyFont="1" applyBorder="1" applyAlignment="1">
      <alignment horizontal="left" vertical="center"/>
    </xf>
    <xf numFmtId="0" fontId="28" fillId="0" borderId="8" xfId="7" applyFont="1" applyBorder="1" applyAlignment="1">
      <alignment horizontal="right" vertical="center"/>
    </xf>
    <xf numFmtId="1" fontId="13" fillId="0" borderId="13" xfId="7" applyNumberFormat="1" applyFont="1" applyBorder="1" applyAlignment="1">
      <alignment horizontal="center"/>
    </xf>
    <xf numFmtId="0" fontId="13" fillId="0" borderId="14" xfId="7" applyFont="1" applyBorder="1" applyAlignment="1">
      <alignment horizontal="left"/>
    </xf>
    <xf numFmtId="164" fontId="13" fillId="0" borderId="59" xfId="0" applyNumberFormat="1" applyFont="1" applyBorder="1" applyAlignment="1">
      <alignment horizontal="center" vertical="center" wrapText="1"/>
    </xf>
    <xf numFmtId="164" fontId="13" fillId="0" borderId="60" xfId="0" applyNumberFormat="1" applyFont="1" applyBorder="1" applyAlignment="1">
      <alignment horizontal="center" vertical="center" wrapText="1"/>
    </xf>
    <xf numFmtId="49" fontId="13" fillId="0" borderId="58" xfId="0" applyNumberFormat="1" applyFont="1" applyBorder="1" applyAlignment="1">
      <alignment horizontal="left" vertical="center"/>
    </xf>
    <xf numFmtId="1" fontId="13" fillId="0" borderId="58" xfId="0" applyNumberFormat="1" applyFont="1" applyBorder="1" applyAlignment="1">
      <alignment horizontal="center" vertical="center"/>
    </xf>
    <xf numFmtId="164" fontId="13" fillId="0" borderId="58" xfId="0" applyNumberFormat="1" applyFont="1" applyBorder="1" applyAlignment="1">
      <alignment vertical="center"/>
    </xf>
    <xf numFmtId="0" fontId="13" fillId="0" borderId="67" xfId="9" applyFont="1" applyBorder="1" applyAlignment="1">
      <alignment horizontal="left" vertical="center" wrapText="1"/>
    </xf>
    <xf numFmtId="49" fontId="28" fillId="0" borderId="39" xfId="0" applyNumberFormat="1" applyFont="1" applyBorder="1" applyAlignment="1">
      <alignment horizontal="left" vertical="center"/>
    </xf>
    <xf numFmtId="49" fontId="28" fillId="0" borderId="58" xfId="0" applyNumberFormat="1" applyFont="1" applyBorder="1" applyAlignment="1">
      <alignment horizontal="left" vertical="center"/>
    </xf>
    <xf numFmtId="164" fontId="13" fillId="0" borderId="68" xfId="0" applyNumberFormat="1" applyFont="1" applyBorder="1" applyAlignment="1">
      <alignment horizontal="center" vertical="center"/>
    </xf>
    <xf numFmtId="164" fontId="13" fillId="0" borderId="69" xfId="0" applyNumberFormat="1" applyFont="1" applyBorder="1" applyAlignment="1">
      <alignment horizontal="center" vertical="center" wrapText="1"/>
    </xf>
    <xf numFmtId="164" fontId="13" fillId="0" borderId="70" xfId="0" applyNumberFormat="1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/>
    </xf>
    <xf numFmtId="49" fontId="13" fillId="0" borderId="68" xfId="0" applyNumberFormat="1" applyFont="1" applyBorder="1" applyAlignment="1">
      <alignment horizontal="left" vertical="center"/>
    </xf>
    <xf numFmtId="1" fontId="13" fillId="0" borderId="68" xfId="0" applyNumberFormat="1" applyFont="1" applyBorder="1" applyAlignment="1">
      <alignment horizontal="center" vertical="center"/>
    </xf>
    <xf numFmtId="0" fontId="13" fillId="0" borderId="4" xfId="9" applyFont="1" applyBorder="1" applyAlignment="1">
      <alignment horizontal="left"/>
    </xf>
    <xf numFmtId="0" fontId="13" fillId="0" borderId="6" xfId="9" applyFont="1" applyBorder="1" applyAlignment="1">
      <alignment horizontal="left"/>
    </xf>
    <xf numFmtId="164" fontId="8" fillId="0" borderId="36" xfId="2" applyNumberFormat="1" applyFont="1" applyBorder="1" applyAlignment="1">
      <alignment horizontal="center"/>
    </xf>
    <xf numFmtId="166" fontId="6" fillId="0" borderId="35" xfId="2" applyNumberFormat="1" applyBorder="1" applyAlignment="1">
      <alignment horizontal="center"/>
    </xf>
    <xf numFmtId="3" fontId="6" fillId="0" borderId="34" xfId="2" applyNumberFormat="1" applyBorder="1" applyAlignment="1">
      <alignment horizontal="center"/>
    </xf>
    <xf numFmtId="164" fontId="8" fillId="0" borderId="40" xfId="2" applyNumberFormat="1" applyFont="1" applyBorder="1" applyAlignment="1">
      <alignment horizontal="center"/>
    </xf>
    <xf numFmtId="166" fontId="6" fillId="0" borderId="38" xfId="2" applyNumberFormat="1" applyBorder="1" applyAlignment="1">
      <alignment horizontal="center"/>
    </xf>
    <xf numFmtId="0" fontId="6" fillId="0" borderId="40" xfId="2" applyBorder="1" applyAlignment="1">
      <alignment horizontal="center"/>
    </xf>
    <xf numFmtId="3" fontId="6" fillId="0" borderId="37" xfId="2" applyNumberFormat="1" applyBorder="1" applyAlignment="1">
      <alignment horizontal="center"/>
    </xf>
    <xf numFmtId="166" fontId="6" fillId="0" borderId="38" xfId="2" applyNumberFormat="1" applyBorder="1" applyAlignment="1">
      <alignment horizontal="center" vertical="center"/>
    </xf>
    <xf numFmtId="164" fontId="8" fillId="0" borderId="44" xfId="2" applyNumberFormat="1" applyFont="1" applyBorder="1" applyAlignment="1">
      <alignment horizontal="center"/>
    </xf>
    <xf numFmtId="166" fontId="6" fillId="0" borderId="42" xfId="2" applyNumberFormat="1" applyBorder="1" applyAlignment="1">
      <alignment horizontal="center"/>
    </xf>
    <xf numFmtId="3" fontId="6" fillId="0" borderId="41" xfId="2" applyNumberFormat="1" applyBorder="1" applyAlignment="1">
      <alignment horizontal="center"/>
    </xf>
    <xf numFmtId="164" fontId="8" fillId="0" borderId="95" xfId="2" applyNumberFormat="1" applyFont="1" applyBorder="1" applyAlignment="1">
      <alignment horizontal="center"/>
    </xf>
    <xf numFmtId="164" fontId="8" fillId="0" borderId="96" xfId="2" applyNumberFormat="1" applyFont="1" applyBorder="1" applyAlignment="1">
      <alignment horizontal="center"/>
    </xf>
    <xf numFmtId="164" fontId="8" fillId="0" borderId="97" xfId="2" applyNumberFormat="1" applyFont="1" applyBorder="1" applyAlignment="1">
      <alignment horizontal="center"/>
    </xf>
    <xf numFmtId="164" fontId="8" fillId="0" borderId="46" xfId="2" applyNumberFormat="1" applyFont="1" applyBorder="1" applyAlignment="1">
      <alignment horizontal="center"/>
    </xf>
    <xf numFmtId="164" fontId="8" fillId="0" borderId="94" xfId="2" applyNumberFormat="1" applyFont="1" applyBorder="1" applyAlignment="1">
      <alignment horizontal="center"/>
    </xf>
    <xf numFmtId="3" fontId="8" fillId="0" borderId="94" xfId="2" applyNumberFormat="1" applyFont="1" applyBorder="1" applyAlignment="1">
      <alignment horizontal="center"/>
    </xf>
    <xf numFmtId="3" fontId="6" fillId="0" borderId="35" xfId="2" applyNumberFormat="1" applyBorder="1" applyAlignment="1">
      <alignment horizontal="center"/>
    </xf>
    <xf numFmtId="3" fontId="6" fillId="0" borderId="13" xfId="2" applyNumberFormat="1" applyBorder="1" applyAlignment="1">
      <alignment horizontal="center"/>
    </xf>
    <xf numFmtId="3" fontId="8" fillId="0" borderId="95" xfId="2" applyNumberFormat="1" applyFont="1" applyBorder="1" applyAlignment="1">
      <alignment horizontal="center"/>
    </xf>
    <xf numFmtId="3" fontId="6" fillId="0" borderId="38" xfId="2" applyNumberFormat="1" applyBorder="1" applyAlignment="1">
      <alignment horizontal="center"/>
    </xf>
    <xf numFmtId="3" fontId="6" fillId="0" borderId="39" xfId="2" applyNumberFormat="1" applyBorder="1" applyAlignment="1">
      <alignment horizontal="center"/>
    </xf>
    <xf numFmtId="3" fontId="8" fillId="0" borderId="96" xfId="2" applyNumberFormat="1" applyFont="1" applyBorder="1" applyAlignment="1">
      <alignment horizontal="center"/>
    </xf>
    <xf numFmtId="3" fontId="6" fillId="0" borderId="42" xfId="2" applyNumberFormat="1" applyBorder="1" applyAlignment="1">
      <alignment horizontal="center"/>
    </xf>
    <xf numFmtId="3" fontId="6" fillId="0" borderId="43" xfId="2" applyNumberFormat="1" applyBorder="1" applyAlignment="1">
      <alignment horizontal="center"/>
    </xf>
    <xf numFmtId="3" fontId="8" fillId="0" borderId="48" xfId="2" applyNumberFormat="1" applyFont="1" applyBorder="1" applyAlignment="1">
      <alignment horizontal="center"/>
    </xf>
    <xf numFmtId="3" fontId="8" fillId="0" borderId="47" xfId="2" applyNumberFormat="1" applyFont="1" applyBorder="1" applyAlignment="1">
      <alignment horizontal="center"/>
    </xf>
    <xf numFmtId="3" fontId="8" fillId="0" borderId="49" xfId="2" applyNumberFormat="1" applyFont="1" applyBorder="1" applyAlignment="1">
      <alignment horizontal="center"/>
    </xf>
    <xf numFmtId="3" fontId="6" fillId="0" borderId="95" xfId="2" applyNumberFormat="1" applyBorder="1" applyAlignment="1">
      <alignment horizontal="center"/>
    </xf>
    <xf numFmtId="3" fontId="6" fillId="0" borderId="40" xfId="2" applyNumberFormat="1" applyBorder="1" applyAlignment="1">
      <alignment horizontal="center"/>
    </xf>
    <xf numFmtId="3" fontId="6" fillId="0" borderId="44" xfId="2" applyNumberFormat="1" applyBorder="1" applyAlignment="1">
      <alignment horizontal="center"/>
    </xf>
    <xf numFmtId="3" fontId="6" fillId="0" borderId="36" xfId="2" applyNumberFormat="1" applyBorder="1" applyAlignment="1">
      <alignment horizontal="center"/>
    </xf>
    <xf numFmtId="3" fontId="8" fillId="0" borderId="100" xfId="2" applyNumberFormat="1" applyFont="1" applyBorder="1" applyAlignment="1">
      <alignment horizontal="center"/>
    </xf>
    <xf numFmtId="3" fontId="8" fillId="0" borderId="101" xfId="2" applyNumberFormat="1" applyFont="1" applyBorder="1" applyAlignment="1">
      <alignment horizontal="center"/>
    </xf>
    <xf numFmtId="3" fontId="8" fillId="0" borderId="102" xfId="2" applyNumberFormat="1" applyFont="1" applyBorder="1" applyAlignment="1">
      <alignment horizontal="center"/>
    </xf>
    <xf numFmtId="0" fontId="24" fillId="0" borderId="11" xfId="9" applyFont="1" applyBorder="1" applyAlignment="1">
      <alignment horizontal="center" vertical="center"/>
    </xf>
    <xf numFmtId="49" fontId="9" fillId="0" borderId="11" xfId="3" applyNumberFormat="1" applyFont="1" applyBorder="1" applyAlignment="1">
      <alignment horizontal="center" vertical="center"/>
    </xf>
    <xf numFmtId="49" fontId="11" fillId="0" borderId="13" xfId="7" applyNumberFormat="1" applyFont="1" applyBorder="1" applyAlignment="1">
      <alignment horizontal="center" vertical="center"/>
    </xf>
    <xf numFmtId="49" fontId="11" fillId="0" borderId="39" xfId="7" applyNumberFormat="1" applyFont="1" applyBorder="1" applyAlignment="1">
      <alignment horizontal="center" vertical="center"/>
    </xf>
    <xf numFmtId="49" fontId="11" fillId="0" borderId="14" xfId="7" applyNumberFormat="1" applyFont="1" applyBorder="1" applyAlignment="1">
      <alignment horizontal="center" vertical="center"/>
    </xf>
    <xf numFmtId="49" fontId="11" fillId="0" borderId="58" xfId="7" applyNumberFormat="1" applyFont="1" applyBorder="1" applyAlignment="1">
      <alignment horizontal="center" vertical="center"/>
    </xf>
    <xf numFmtId="49" fontId="11" fillId="0" borderId="68" xfId="7" applyNumberFormat="1" applyFont="1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49" fontId="11" fillId="0" borderId="64" xfId="7" applyNumberFormat="1" applyFont="1" applyBorder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0" fillId="0" borderId="0" xfId="3" applyNumberFormat="1" applyFont="1"/>
    <xf numFmtId="0" fontId="10" fillId="0" borderId="0" xfId="3" applyFont="1" applyAlignment="1">
      <alignment horizontal="center"/>
    </xf>
    <xf numFmtId="0" fontId="13" fillId="0" borderId="1" xfId="0" applyFont="1" applyBorder="1" applyAlignment="1">
      <alignment vertical="center"/>
    </xf>
    <xf numFmtId="0" fontId="12" fillId="0" borderId="1" xfId="7" applyFont="1" applyBorder="1" applyAlignment="1">
      <alignment horizontal="center"/>
    </xf>
    <xf numFmtId="1" fontId="34" fillId="0" borderId="58" xfId="7" applyNumberFormat="1" applyFont="1" applyBorder="1" applyAlignment="1">
      <alignment horizontal="center" vertical="center"/>
    </xf>
    <xf numFmtId="0" fontId="8" fillId="0" borderId="37" xfId="2" applyFont="1" applyBorder="1" applyAlignment="1">
      <alignment horizontal="left"/>
    </xf>
    <xf numFmtId="0" fontId="8" fillId="0" borderId="34" xfId="2" applyFont="1" applyBorder="1" applyAlignment="1">
      <alignment horizontal="left"/>
    </xf>
    <xf numFmtId="0" fontId="8" fillId="0" borderId="41" xfId="2" applyFont="1" applyBorder="1" applyAlignment="1">
      <alignment horizontal="left"/>
    </xf>
    <xf numFmtId="0" fontId="11" fillId="0" borderId="11" xfId="8" applyFont="1" applyBorder="1" applyAlignment="1">
      <alignment horizontal="left" vertical="center"/>
    </xf>
    <xf numFmtId="166" fontId="11" fillId="0" borderId="11" xfId="7" applyNumberFormat="1" applyFont="1" applyBorder="1" applyAlignment="1">
      <alignment horizontal="center" vertical="center"/>
    </xf>
    <xf numFmtId="49" fontId="11" fillId="0" borderId="11" xfId="7" applyNumberFormat="1" applyFont="1" applyBorder="1" applyAlignment="1">
      <alignment horizontal="center" vertical="center"/>
    </xf>
    <xf numFmtId="0" fontId="11" fillId="0" borderId="62" xfId="7" applyFont="1" applyBorder="1" applyAlignment="1">
      <alignment horizontal="center"/>
    </xf>
    <xf numFmtId="0" fontId="17" fillId="0" borderId="12" xfId="7" applyFont="1" applyBorder="1" applyAlignment="1">
      <alignment horizontal="left"/>
    </xf>
    <xf numFmtId="0" fontId="11" fillId="0" borderId="65" xfId="7" applyFont="1" applyBorder="1" applyAlignment="1">
      <alignment horizontal="center"/>
    </xf>
    <xf numFmtId="0" fontId="11" fillId="0" borderId="71" xfId="7" applyFont="1" applyBorder="1" applyAlignment="1">
      <alignment horizontal="center" vertical="center"/>
    </xf>
    <xf numFmtId="164" fontId="13" fillId="0" borderId="17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0" fontId="13" fillId="0" borderId="11" xfId="9" applyFont="1" applyBorder="1" applyAlignment="1">
      <alignment horizontal="center" vertical="center" wrapText="1"/>
    </xf>
    <xf numFmtId="0" fontId="13" fillId="0" borderId="12" xfId="9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top"/>
    </xf>
    <xf numFmtId="0" fontId="30" fillId="0" borderId="67" xfId="10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2" xfId="8" applyFont="1" applyBorder="1" applyAlignment="1">
      <alignment horizontal="center" vertical="center"/>
    </xf>
    <xf numFmtId="0" fontId="11" fillId="0" borderId="13" xfId="8" applyFont="1" applyBorder="1" applyAlignment="1">
      <alignment horizontal="center" vertical="center"/>
    </xf>
    <xf numFmtId="0" fontId="11" fillId="0" borderId="58" xfId="8" applyFont="1" applyBorder="1" applyAlignment="1">
      <alignment horizontal="center" vertical="center"/>
    </xf>
    <xf numFmtId="0" fontId="11" fillId="0" borderId="39" xfId="8" applyFont="1" applyBorder="1" applyAlignment="1">
      <alignment horizontal="center" vertical="center"/>
    </xf>
    <xf numFmtId="0" fontId="11" fillId="0" borderId="14" xfId="8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21" fillId="0" borderId="67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1" fontId="21" fillId="0" borderId="71" xfId="4" applyNumberFormat="1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1" fontId="21" fillId="0" borderId="6" xfId="4" applyNumberFormat="1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1" fontId="21" fillId="0" borderId="72" xfId="4" applyNumberFormat="1" applyFont="1" applyBorder="1" applyAlignment="1">
      <alignment horizontal="center" vertical="center"/>
    </xf>
    <xf numFmtId="1" fontId="21" fillId="0" borderId="67" xfId="4" applyNumberFormat="1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1" fontId="23" fillId="0" borderId="64" xfId="4" applyNumberFormat="1" applyFont="1" applyBorder="1" applyAlignment="1">
      <alignment horizontal="center" vertical="center"/>
    </xf>
    <xf numFmtId="1" fontId="39" fillId="0" borderId="13" xfId="9" applyNumberFormat="1" applyFont="1" applyBorder="1" applyAlignment="1">
      <alignment horizontal="center" vertical="center"/>
    </xf>
    <xf numFmtId="1" fontId="39" fillId="0" borderId="39" xfId="9" applyNumberFormat="1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67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73" xfId="7" applyFont="1" applyBorder="1" applyAlignment="1">
      <alignment horizontal="center" vertical="center"/>
    </xf>
    <xf numFmtId="0" fontId="11" fillId="0" borderId="72" xfId="7" applyFont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/>
    </xf>
    <xf numFmtId="49" fontId="13" fillId="0" borderId="7" xfId="5" applyNumberFormat="1" applyFont="1" applyFill="1" applyBorder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1" fontId="23" fillId="0" borderId="1" xfId="4" applyNumberFormat="1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39" xfId="4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1" fontId="30" fillId="0" borderId="64" xfId="2" applyNumberFormat="1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3" fontId="6" fillId="0" borderId="96" xfId="2" applyNumberFormat="1" applyBorder="1" applyAlignment="1">
      <alignment horizontal="center"/>
    </xf>
    <xf numFmtId="0" fontId="45" fillId="0" borderId="39" xfId="7" applyFont="1" applyBorder="1" applyAlignment="1">
      <alignment horizontal="center"/>
    </xf>
    <xf numFmtId="0" fontId="45" fillId="0" borderId="64" xfId="7" applyFont="1" applyBorder="1" applyAlignment="1">
      <alignment horizontal="center" vertical="center"/>
    </xf>
    <xf numFmtId="0" fontId="45" fillId="0" borderId="13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64" xfId="7" applyFont="1" applyBorder="1" applyAlignment="1">
      <alignment horizontal="center" vertical="center" wrapText="1"/>
    </xf>
    <xf numFmtId="0" fontId="45" fillId="0" borderId="68" xfId="7" applyFont="1" applyBorder="1" applyAlignment="1">
      <alignment horizontal="center" vertical="center"/>
    </xf>
    <xf numFmtId="0" fontId="45" fillId="0" borderId="5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/>
    </xf>
    <xf numFmtId="0" fontId="45" fillId="0" borderId="14" xfId="7" applyFont="1" applyBorder="1" applyAlignment="1">
      <alignment horizontal="center" vertical="center"/>
    </xf>
    <xf numFmtId="0" fontId="45" fillId="0" borderId="1" xfId="7" applyFont="1" applyBorder="1" applyAlignment="1">
      <alignment horizontal="center" vertical="center"/>
    </xf>
    <xf numFmtId="3" fontId="6" fillId="0" borderId="103" xfId="2" applyNumberFormat="1" applyBorder="1" applyAlignment="1">
      <alignment horizontal="center"/>
    </xf>
    <xf numFmtId="0" fontId="6" fillId="0" borderId="34" xfId="2" applyBorder="1" applyAlignment="1">
      <alignment horizontal="center"/>
    </xf>
    <xf numFmtId="0" fontId="6" fillId="0" borderId="37" xfId="2" applyBorder="1" applyAlignment="1">
      <alignment horizontal="center"/>
    </xf>
    <xf numFmtId="0" fontId="6" fillId="0" borderId="41" xfId="2" applyBorder="1" applyAlignment="1">
      <alignment horizontal="center"/>
    </xf>
    <xf numFmtId="0" fontId="46" fillId="0" borderId="0" xfId="2" applyFont="1" applyAlignment="1">
      <alignment horizontal="right"/>
    </xf>
    <xf numFmtId="0" fontId="47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42" fillId="0" borderId="0" xfId="2" applyFont="1" applyAlignment="1">
      <alignment horizontal="center"/>
    </xf>
    <xf numFmtId="0" fontId="8" fillId="0" borderId="24" xfId="2" applyFont="1" applyBorder="1" applyAlignment="1">
      <alignment horizontal="center" wrapText="1"/>
    </xf>
    <xf numFmtId="0" fontId="8" fillId="0" borderId="30" xfId="2" applyFont="1" applyBorder="1" applyAlignment="1">
      <alignment horizontal="center" wrapText="1"/>
    </xf>
    <xf numFmtId="0" fontId="8" fillId="0" borderId="104" xfId="2" applyFont="1" applyBorder="1" applyAlignment="1">
      <alignment horizontal="center" wrapText="1"/>
    </xf>
    <xf numFmtId="0" fontId="8" fillId="0" borderId="105" xfId="2" applyFont="1" applyBorder="1" applyAlignment="1">
      <alignment horizont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44" fontId="8" fillId="0" borderId="28" xfId="6" applyFont="1" applyFill="1" applyBorder="1" applyAlignment="1">
      <alignment horizontal="center" vertical="center" wrapText="1"/>
    </xf>
    <xf numFmtId="44" fontId="8" fillId="0" borderId="32" xfId="6" applyFont="1" applyFill="1" applyBorder="1" applyAlignment="1">
      <alignment horizontal="center" vertical="center" wrapText="1"/>
    </xf>
    <xf numFmtId="0" fontId="8" fillId="0" borderId="98" xfId="2" applyFont="1" applyBorder="1" applyAlignment="1">
      <alignment horizontal="center" vertical="center" wrapText="1"/>
    </xf>
    <xf numFmtId="0" fontId="8" fillId="0" borderId="9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/>
    </xf>
    <xf numFmtId="44" fontId="8" fillId="0" borderId="24" xfId="6" applyFont="1" applyFill="1" applyBorder="1" applyAlignment="1">
      <alignment horizontal="center" vertical="center" wrapText="1"/>
    </xf>
    <xf numFmtId="44" fontId="8" fillId="0" borderId="30" xfId="6" applyFont="1" applyFill="1" applyBorder="1" applyAlignment="1">
      <alignment horizontal="center" vertical="center" wrapText="1"/>
    </xf>
    <xf numFmtId="0" fontId="1" fillId="0" borderId="15" xfId="2" applyFont="1" applyBorder="1" applyAlignment="1">
      <alignment horizontal="left"/>
    </xf>
    <xf numFmtId="0" fontId="10" fillId="0" borderId="16" xfId="2" applyFont="1" applyBorder="1" applyAlignment="1">
      <alignment horizontal="center"/>
    </xf>
    <xf numFmtId="0" fontId="10" fillId="0" borderId="0" xfId="2" applyFont="1" applyAlignment="1">
      <alignment horizontal="center"/>
    </xf>
    <xf numFmtId="164" fontId="10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1" fillId="0" borderId="1" xfId="3" applyNumberFormat="1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/>
    </xf>
    <xf numFmtId="0" fontId="1" fillId="0" borderId="11" xfId="3" applyFont="1" applyBorder="1" applyAlignment="1">
      <alignment horizontal="center" vertical="center" wrapText="1"/>
    </xf>
    <xf numFmtId="0" fontId="1" fillId="0" borderId="64" xfId="3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1" fillId="0" borderId="68" xfId="7" applyFont="1" applyBorder="1" applyAlignment="1">
      <alignment horizontal="center" wrapText="1"/>
    </xf>
    <xf numFmtId="0" fontId="11" fillId="0" borderId="58" xfId="7" applyFont="1" applyBorder="1" applyAlignment="1">
      <alignment horizontal="center" wrapText="1"/>
    </xf>
    <xf numFmtId="0" fontId="8" fillId="0" borderId="0" xfId="2" applyFont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64" fontId="1" fillId="0" borderId="3" xfId="3" applyNumberFormat="1" applyFont="1" applyBorder="1" applyAlignment="1">
      <alignment horizontal="center" vertical="center" wrapText="1"/>
    </xf>
    <xf numFmtId="164" fontId="1" fillId="0" borderId="4" xfId="3" applyNumberFormat="1" applyFont="1" applyBorder="1" applyAlignment="1">
      <alignment horizontal="center" vertical="center" wrapText="1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0" fontId="13" fillId="0" borderId="11" xfId="7" applyFont="1" applyBorder="1" applyAlignment="1">
      <alignment horizontal="center" wrapText="1"/>
    </xf>
    <xf numFmtId="0" fontId="13" fillId="0" borderId="12" xfId="7" applyFont="1" applyBorder="1" applyAlignment="1">
      <alignment horizontal="center" wrapText="1"/>
    </xf>
    <xf numFmtId="0" fontId="12" fillId="0" borderId="4" xfId="7" applyFont="1" applyBorder="1" applyAlignment="1">
      <alignment horizontal="left" vertical="top" wrapText="1"/>
    </xf>
    <xf numFmtId="0" fontId="12" fillId="0" borderId="8" xfId="7" applyFont="1" applyBorder="1" applyAlignment="1">
      <alignment horizontal="left" vertical="top" wrapText="1"/>
    </xf>
    <xf numFmtId="0" fontId="11" fillId="0" borderId="4" xfId="7" applyFont="1" applyBorder="1" applyAlignment="1">
      <alignment horizontal="left" vertical="top" wrapText="1"/>
    </xf>
    <xf numFmtId="0" fontId="11" fillId="0" borderId="8" xfId="7" applyFont="1" applyBorder="1" applyAlignment="1">
      <alignment horizontal="left" vertical="top" wrapText="1"/>
    </xf>
    <xf numFmtId="0" fontId="11" fillId="0" borderId="6" xfId="7" applyFont="1" applyBorder="1" applyAlignment="1">
      <alignment horizontal="left" vertical="top" wrapText="1"/>
    </xf>
    <xf numFmtId="0" fontId="12" fillId="0" borderId="6" xfId="7" applyFont="1" applyBorder="1" applyAlignment="1">
      <alignment horizontal="left" vertical="top" wrapText="1"/>
    </xf>
    <xf numFmtId="0" fontId="11" fillId="0" borderId="4" xfId="7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11" fillId="0" borderId="11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center" vertical="center" wrapText="1"/>
    </xf>
    <xf numFmtId="0" fontId="21" fillId="0" borderId="4" xfId="4" applyFont="1" applyBorder="1" applyAlignment="1">
      <alignment horizontal="left" vertical="top" wrapText="1"/>
    </xf>
    <xf numFmtId="0" fontId="21" fillId="0" borderId="6" xfId="4" applyFont="1" applyBorder="1" applyAlignment="1">
      <alignment horizontal="left" vertical="top" wrapText="1"/>
    </xf>
    <xf numFmtId="0" fontId="21" fillId="0" borderId="4" xfId="4" applyFont="1" applyBorder="1" applyAlignment="1">
      <alignment horizontal="left" vertical="center" wrapText="1"/>
    </xf>
    <xf numFmtId="0" fontId="21" fillId="0" borderId="8" xfId="4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1" fillId="0" borderId="68" xfId="7" applyFont="1" applyBorder="1" applyAlignment="1">
      <alignment horizontal="center" vertical="center" wrapText="1"/>
    </xf>
    <xf numFmtId="0" fontId="11" fillId="0" borderId="58" xfId="7" applyFont="1" applyBorder="1" applyAlignment="1">
      <alignment horizontal="center" vertical="center" wrapText="1"/>
    </xf>
    <xf numFmtId="0" fontId="13" fillId="0" borderId="4" xfId="4" applyFont="1" applyBorder="1" applyAlignment="1">
      <alignment horizontal="left" vertical="center" wrapText="1"/>
    </xf>
    <xf numFmtId="0" fontId="13" fillId="0" borderId="8" xfId="4" applyFont="1" applyBorder="1" applyAlignment="1">
      <alignment horizontal="left" vertical="center" wrapText="1"/>
    </xf>
    <xf numFmtId="0" fontId="13" fillId="0" borderId="6" xfId="4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24" fillId="0" borderId="11" xfId="7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left" wrapText="1"/>
    </xf>
    <xf numFmtId="0" fontId="11" fillId="0" borderId="8" xfId="7" applyFont="1" applyBorder="1" applyAlignment="1">
      <alignment horizontal="left" wrapText="1"/>
    </xf>
    <xf numFmtId="0" fontId="13" fillId="0" borderId="6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169" fontId="13" fillId="0" borderId="4" xfId="9" applyNumberFormat="1" applyFont="1" applyBorder="1" applyAlignment="1">
      <alignment horizontal="left" vertical="top" wrapText="1"/>
    </xf>
    <xf numFmtId="169" fontId="13" fillId="0" borderId="8" xfId="9" applyNumberFormat="1" applyFont="1" applyBorder="1" applyAlignment="1">
      <alignment horizontal="left" vertical="top" wrapText="1"/>
    </xf>
  </cellXfs>
  <cellStyles count="11">
    <cellStyle name="Currency 2" xfId="5" xr:uid="{B36D5752-2AF9-429F-972B-4EDCD453E3CB}"/>
    <cellStyle name="Currency 3" xfId="6" xr:uid="{24219B9B-E74D-42F8-AC94-71620357AAE9}"/>
    <cellStyle name="Normal" xfId="0" builtinId="0"/>
    <cellStyle name="Normal 2" xfId="2" xr:uid="{00000000-0005-0000-0000-000000000000}"/>
    <cellStyle name="Normal 3 2" xfId="10" xr:uid="{1F19AB4A-6FB3-427E-9CA6-DA5C3116C2A3}"/>
    <cellStyle name="Normal 4" xfId="4" xr:uid="{37480A7C-EF6B-4368-BF6C-A9FB7BF44EF5}"/>
    <cellStyle name="Normal 4 2" xfId="9" xr:uid="{D28ADF19-6B35-466F-96C2-03276407E3F0}"/>
    <cellStyle name="Normal 5" xfId="1" xr:uid="{00000000-0005-0000-0000-000001000000}"/>
    <cellStyle name="Parasts 2" xfId="3" xr:uid="{00000000-0005-0000-0000-000003000000}"/>
    <cellStyle name="Parasts 2 2" xfId="7" xr:uid="{D9FDA890-52DF-42D8-AB22-D89DD50B9A58}"/>
    <cellStyle name="Parasts 2 2 2" xfId="8" xr:uid="{A45E2D04-E95E-454C-B947-74CB75C0780B}"/>
  </cellStyles>
  <dxfs count="15">
    <dxf>
      <font>
        <color rgb="FFFF0000"/>
      </font>
    </dxf>
    <dxf>
      <font>
        <color theme="1"/>
      </font>
    </dxf>
    <dxf>
      <font>
        <b/>
        <i/>
        <color theme="7" tint="-0.24994659260841701"/>
      </font>
    </dxf>
    <dxf>
      <font>
        <b/>
        <i val="0"/>
        <color rgb="FF00B050"/>
      </font>
    </dxf>
    <dxf>
      <font>
        <color rgb="FFFF0000"/>
      </font>
    </dxf>
    <dxf>
      <font>
        <color theme="1"/>
      </font>
    </dxf>
    <dxf>
      <font>
        <b/>
        <i/>
        <color theme="7" tint="-0.24994659260841701"/>
      </font>
    </dxf>
    <dxf>
      <font>
        <b/>
        <i val="0"/>
        <color rgb="FF00B050"/>
      </font>
    </dxf>
    <dxf>
      <font>
        <color rgb="FFFF0000"/>
      </font>
    </dxf>
    <dxf>
      <font>
        <color theme="1"/>
      </font>
    </dxf>
    <dxf>
      <font>
        <b/>
        <i/>
        <color theme="7" tint="-0.24994659260841701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DED1-FF53-491C-A869-A8D9B0CFC105}">
  <sheetPr>
    <tabColor theme="6"/>
  </sheetPr>
  <dimension ref="A1:S34"/>
  <sheetViews>
    <sheetView showGridLines="0" tabSelected="1" view="pageLayout" zoomScaleNormal="100" zoomScaleSheetLayoutView="100" workbookViewId="0">
      <selection activeCell="A3" sqref="A3:A4"/>
    </sheetView>
  </sheetViews>
  <sheetFormatPr defaultRowHeight="12.75" x14ac:dyDescent="0.2"/>
  <cols>
    <col min="1" max="1" width="20" style="34" customWidth="1"/>
    <col min="2" max="2" width="9.7109375" style="34" hidden="1" customWidth="1"/>
    <col min="3" max="7" width="9.140625" style="34"/>
    <col min="8" max="8" width="9.7109375" style="34" hidden="1" customWidth="1"/>
    <col min="9" max="12" width="9.140625" style="34"/>
    <col min="13" max="13" width="9.5703125" style="34" bestFit="1" customWidth="1"/>
    <col min="14" max="17" width="9.140625" style="34"/>
    <col min="18" max="19" width="13.85546875" style="34" customWidth="1"/>
    <col min="20" max="16384" width="9.140625" style="34"/>
  </cols>
  <sheetData>
    <row r="1" spans="1:19" ht="15.75" x14ac:dyDescent="0.25">
      <c r="A1" s="1571" t="s">
        <v>1456</v>
      </c>
      <c r="B1" s="1571"/>
      <c r="C1" s="1571"/>
      <c r="D1" s="1571"/>
      <c r="E1" s="1571"/>
      <c r="F1" s="1571"/>
      <c r="G1" s="1571"/>
      <c r="H1" s="1571"/>
      <c r="I1" s="1571"/>
      <c r="J1" s="1571"/>
      <c r="K1" s="1571"/>
      <c r="L1" s="1571"/>
      <c r="M1" s="1571"/>
      <c r="N1" s="1571"/>
      <c r="O1" s="1571"/>
      <c r="P1" s="1571"/>
      <c r="Q1" s="1571"/>
      <c r="R1" s="1571"/>
      <c r="S1" s="1571"/>
    </row>
    <row r="2" spans="1:19" ht="13.5" thickBot="1" x14ac:dyDescent="0.25">
      <c r="F2" s="59"/>
      <c r="G2" s="59"/>
      <c r="H2" s="59"/>
      <c r="I2" s="60"/>
      <c r="J2" s="60"/>
    </row>
    <row r="3" spans="1:19" ht="14.25" customHeight="1" x14ac:dyDescent="0.2">
      <c r="A3" s="1576" t="s">
        <v>47</v>
      </c>
      <c r="B3" s="1576" t="s">
        <v>1454</v>
      </c>
      <c r="C3" s="1578" t="s">
        <v>1455</v>
      </c>
      <c r="D3" s="1579"/>
      <c r="E3" s="1579"/>
      <c r="F3" s="1580"/>
      <c r="G3" s="1581" t="s">
        <v>1457</v>
      </c>
      <c r="H3" s="1586" t="s">
        <v>1458</v>
      </c>
      <c r="I3" s="1578" t="s">
        <v>1459</v>
      </c>
      <c r="J3" s="1579"/>
      <c r="K3" s="1579"/>
      <c r="L3" s="1580"/>
      <c r="M3" s="1583" t="s">
        <v>1462</v>
      </c>
      <c r="N3" s="1578" t="s">
        <v>48</v>
      </c>
      <c r="O3" s="1585"/>
      <c r="P3" s="1572" t="s">
        <v>1460</v>
      </c>
      <c r="Q3" s="1574" t="s">
        <v>1461</v>
      </c>
      <c r="R3" s="1572" t="s">
        <v>2217</v>
      </c>
      <c r="S3" s="1572" t="s">
        <v>2218</v>
      </c>
    </row>
    <row r="4" spans="1:19" s="64" customFormat="1" ht="28.5" customHeight="1" x14ac:dyDescent="0.2">
      <c r="A4" s="1577"/>
      <c r="B4" s="1577"/>
      <c r="C4" s="61" t="s">
        <v>49</v>
      </c>
      <c r="D4" s="62" t="s">
        <v>50</v>
      </c>
      <c r="E4" s="62" t="s">
        <v>51</v>
      </c>
      <c r="F4" s="62" t="s">
        <v>17</v>
      </c>
      <c r="G4" s="1582"/>
      <c r="H4" s="1587"/>
      <c r="I4" s="61" t="s">
        <v>52</v>
      </c>
      <c r="J4" s="62" t="s">
        <v>50</v>
      </c>
      <c r="K4" s="62" t="s">
        <v>51</v>
      </c>
      <c r="L4" s="62" t="s">
        <v>17</v>
      </c>
      <c r="M4" s="1584"/>
      <c r="N4" s="61" t="s">
        <v>1463</v>
      </c>
      <c r="O4" s="63" t="s">
        <v>1464</v>
      </c>
      <c r="P4" s="1573"/>
      <c r="Q4" s="1575"/>
      <c r="R4" s="1573"/>
      <c r="S4" s="1573"/>
    </row>
    <row r="5" spans="1:19" x14ac:dyDescent="0.2">
      <c r="A5" s="1487" t="s">
        <v>53</v>
      </c>
      <c r="B5" s="1451">
        <f>Dobele!F184</f>
        <v>50.954000000000015</v>
      </c>
      <c r="C5" s="65">
        <f>Dobele!F185</f>
        <v>29.541</v>
      </c>
      <c r="D5" s="66">
        <f>Dobele!F186</f>
        <v>5.1850000000000005</v>
      </c>
      <c r="E5" s="66">
        <f>Dobele!F187</f>
        <v>15.441999999999998</v>
      </c>
      <c r="F5" s="66">
        <f>Dobele!F188</f>
        <v>0.78599999999999992</v>
      </c>
      <c r="G5" s="1436">
        <f>SUM(C5:F5)</f>
        <v>50.954000000000001</v>
      </c>
      <c r="H5" s="1452">
        <f>Dobele!G184</f>
        <v>322149</v>
      </c>
      <c r="I5" s="1453">
        <f>Dobele!G185</f>
        <v>209658</v>
      </c>
      <c r="J5" s="1454">
        <f>Dobele!G186</f>
        <v>34742</v>
      </c>
      <c r="K5" s="1454">
        <f>Dobele!G187</f>
        <v>75211</v>
      </c>
      <c r="L5" s="1454">
        <f>Dobele!G188</f>
        <v>2538</v>
      </c>
      <c r="M5" s="1468">
        <f>SUM(I5:L5)</f>
        <v>322149</v>
      </c>
      <c r="N5" s="1437">
        <f>Dobele!L184</f>
        <v>45</v>
      </c>
      <c r="O5" s="1467">
        <v>1</v>
      </c>
      <c r="P5" s="1438">
        <f>Dobele!Q184</f>
        <v>59771</v>
      </c>
      <c r="Q5" s="1564">
        <f>Dobele!R184</f>
        <v>24278</v>
      </c>
      <c r="R5" s="1565"/>
      <c r="S5" s="1565">
        <v>87</v>
      </c>
    </row>
    <row r="6" spans="1:19" x14ac:dyDescent="0.2">
      <c r="A6" s="1486" t="s">
        <v>54</v>
      </c>
      <c r="B6" s="1447">
        <f>AN!G59</f>
        <v>42.620000000000005</v>
      </c>
      <c r="C6" s="67">
        <f>AN!G60</f>
        <v>3.5849999999999995</v>
      </c>
      <c r="D6" s="68">
        <f>AN!G61</f>
        <v>0.25</v>
      </c>
      <c r="E6" s="68">
        <f>AN!G62</f>
        <v>38.034999999999997</v>
      </c>
      <c r="F6" s="68">
        <f>AN!G63</f>
        <v>0.75</v>
      </c>
      <c r="G6" s="1439">
        <f>SUM(C6:F6)</f>
        <v>42.62</v>
      </c>
      <c r="H6" s="1455">
        <f>AN!H59</f>
        <v>174023</v>
      </c>
      <c r="I6" s="1456">
        <f>AN!H60</f>
        <v>18211</v>
      </c>
      <c r="J6" s="1457">
        <f>AN!H61</f>
        <v>810</v>
      </c>
      <c r="K6" s="1457">
        <f>AN!H62</f>
        <v>152752</v>
      </c>
      <c r="L6" s="1457">
        <f>AN!H63</f>
        <v>2250</v>
      </c>
      <c r="M6" s="1469">
        <f>SUM(I6:L6)</f>
        <v>174023</v>
      </c>
      <c r="N6" s="1440">
        <f>AN!M59</f>
        <v>18.5</v>
      </c>
      <c r="O6" s="1465">
        <v>1</v>
      </c>
      <c r="P6" s="1442">
        <f>AN!R59</f>
        <v>928</v>
      </c>
      <c r="Q6" s="1464">
        <f>AN!S59</f>
        <v>711</v>
      </c>
      <c r="R6" s="1566">
        <v>1</v>
      </c>
      <c r="S6" s="1566">
        <v>33</v>
      </c>
    </row>
    <row r="7" spans="1:19" x14ac:dyDescent="0.2">
      <c r="A7" s="1486" t="s">
        <v>55</v>
      </c>
      <c r="B7" s="1447">
        <f>AU!G94</f>
        <v>65.619000000000014</v>
      </c>
      <c r="C7" s="67">
        <f>AU!G95</f>
        <v>12.875999999999999</v>
      </c>
      <c r="D7" s="68">
        <f>AU!G96</f>
        <v>0.3</v>
      </c>
      <c r="E7" s="68">
        <f>AU!G97</f>
        <v>49.743000000000016</v>
      </c>
      <c r="F7" s="68">
        <f>AU!G98</f>
        <v>2.7</v>
      </c>
      <c r="G7" s="1439">
        <f t="shared" ref="G7:G27" si="0">SUM(C7:F7)</f>
        <v>65.619000000000014</v>
      </c>
      <c r="H7" s="1455">
        <f>AU!H94</f>
        <v>274369</v>
      </c>
      <c r="I7" s="1456">
        <f>AU!H95</f>
        <v>68705</v>
      </c>
      <c r="J7" s="1457">
        <f>AU!H96</f>
        <v>900</v>
      </c>
      <c r="K7" s="1457">
        <f>AU!H97</f>
        <v>189914</v>
      </c>
      <c r="L7" s="1457">
        <f>AU!H98</f>
        <v>14850</v>
      </c>
      <c r="M7" s="1469">
        <f t="shared" ref="M7:M27" si="1">SUM(I7:L7)</f>
        <v>274369</v>
      </c>
      <c r="N7" s="1440">
        <f>AU!M94</f>
        <v>0</v>
      </c>
      <c r="O7" s="1465"/>
      <c r="P7" s="1442">
        <f>AU!R94</f>
        <v>0</v>
      </c>
      <c r="Q7" s="1464">
        <f>AU!S94</f>
        <v>0</v>
      </c>
      <c r="R7" s="1566">
        <v>9</v>
      </c>
      <c r="S7" s="1566">
        <v>54</v>
      </c>
    </row>
    <row r="8" spans="1:19" x14ac:dyDescent="0.2">
      <c r="A8" s="1486" t="s">
        <v>56</v>
      </c>
      <c r="B8" s="1447">
        <f>BZ!G87</f>
        <v>71.034999999999982</v>
      </c>
      <c r="C8" s="67">
        <f>BZ!G88</f>
        <v>15.86</v>
      </c>
      <c r="D8" s="68">
        <f>BZ!G89</f>
        <v>0</v>
      </c>
      <c r="E8" s="68">
        <f>BZ!G90</f>
        <v>48.114999999999995</v>
      </c>
      <c r="F8" s="68">
        <f>BZ!G91</f>
        <v>7.06</v>
      </c>
      <c r="G8" s="1439">
        <f t="shared" si="0"/>
        <v>71.034999999999997</v>
      </c>
      <c r="H8" s="1455">
        <f>BZ!H87</f>
        <v>340337</v>
      </c>
      <c r="I8" s="1456">
        <f>BZ!H88</f>
        <v>85994</v>
      </c>
      <c r="J8" s="1457">
        <f>BZ!H89</f>
        <v>0</v>
      </c>
      <c r="K8" s="1457">
        <f>BZ!H90</f>
        <v>228898</v>
      </c>
      <c r="L8" s="1457">
        <f>BZ!H91</f>
        <v>25445</v>
      </c>
      <c r="M8" s="1469">
        <f t="shared" si="1"/>
        <v>340337</v>
      </c>
      <c r="N8" s="1440">
        <f>BZ!M87</f>
        <v>36.1</v>
      </c>
      <c r="O8" s="1465">
        <v>2</v>
      </c>
      <c r="P8" s="1442">
        <f>BZ!R87</f>
        <v>2118</v>
      </c>
      <c r="Q8" s="1464">
        <f>BZ!S87</f>
        <v>1561</v>
      </c>
      <c r="R8" s="1566">
        <v>3</v>
      </c>
      <c r="S8" s="1566">
        <v>53</v>
      </c>
    </row>
    <row r="9" spans="1:19" x14ac:dyDescent="0.2">
      <c r="A9" s="1486" t="s">
        <v>57</v>
      </c>
      <c r="B9" s="1447">
        <f>BI!G75</f>
        <v>44.28</v>
      </c>
      <c r="C9" s="67">
        <f>BI!G76</f>
        <v>2.8899999999999997</v>
      </c>
      <c r="D9" s="68">
        <f>BI!G77</f>
        <v>0.2</v>
      </c>
      <c r="E9" s="68">
        <f>BI!G78</f>
        <v>41.190000000000005</v>
      </c>
      <c r="F9" s="68">
        <f>BI!G79</f>
        <v>0</v>
      </c>
      <c r="G9" s="1439">
        <f>SUM(C9:F9)</f>
        <v>44.28</v>
      </c>
      <c r="H9" s="1455">
        <f>BI!H75</f>
        <v>162594</v>
      </c>
      <c r="I9" s="1456">
        <f>BI!H76</f>
        <v>14687</v>
      </c>
      <c r="J9" s="1457">
        <f>BI!H77</f>
        <v>760</v>
      </c>
      <c r="K9" s="1457">
        <f>BI!H78</f>
        <v>147147</v>
      </c>
      <c r="L9" s="1457">
        <f>BI!H79</f>
        <v>0</v>
      </c>
      <c r="M9" s="1469">
        <f>SUM(I9:L9)</f>
        <v>162594</v>
      </c>
      <c r="N9" s="1440">
        <f>BI!M75</f>
        <v>30.3</v>
      </c>
      <c r="O9" s="1465">
        <v>2</v>
      </c>
      <c r="P9" s="1442">
        <f>BI!R75</f>
        <v>0</v>
      </c>
      <c r="Q9" s="1464">
        <f>BI!S75</f>
        <v>0</v>
      </c>
      <c r="R9" s="1566">
        <v>21</v>
      </c>
      <c r="S9" s="1566">
        <v>11</v>
      </c>
    </row>
    <row r="10" spans="1:19" x14ac:dyDescent="0.2">
      <c r="A10" s="1486" t="s">
        <v>58</v>
      </c>
      <c r="B10" s="1447">
        <f>DO!G69</f>
        <v>57.58</v>
      </c>
      <c r="C10" s="67">
        <f>DO!G70</f>
        <v>4.629999999999999</v>
      </c>
      <c r="D10" s="68">
        <f>DO!G71</f>
        <v>0.28999999999999998</v>
      </c>
      <c r="E10" s="68">
        <f>DO!G72</f>
        <v>51.68</v>
      </c>
      <c r="F10" s="68">
        <f>DO!G73</f>
        <v>0.98</v>
      </c>
      <c r="G10" s="1439">
        <f t="shared" si="0"/>
        <v>57.58</v>
      </c>
      <c r="H10" s="1455">
        <f>DO!H69</f>
        <v>216647</v>
      </c>
      <c r="I10" s="1456">
        <f>DO!H70</f>
        <v>23060</v>
      </c>
      <c r="J10" s="1457">
        <f>DO!H71</f>
        <v>1160</v>
      </c>
      <c r="K10" s="1457">
        <f>DO!H72</f>
        <v>189487</v>
      </c>
      <c r="L10" s="1457">
        <f>DO!H73</f>
        <v>2940</v>
      </c>
      <c r="M10" s="1469">
        <f t="shared" si="1"/>
        <v>216647</v>
      </c>
      <c r="N10" s="1440">
        <f>DO!M69</f>
        <v>0</v>
      </c>
      <c r="O10" s="1465"/>
      <c r="P10" s="1442">
        <f>DO!R69</f>
        <v>712</v>
      </c>
      <c r="Q10" s="1464">
        <f>DO!S69</f>
        <v>412</v>
      </c>
      <c r="R10" s="1566">
        <v>3</v>
      </c>
      <c r="S10" s="1566">
        <v>31</v>
      </c>
    </row>
    <row r="11" spans="1:19" x14ac:dyDescent="0.2">
      <c r="A11" s="1486" t="s">
        <v>59</v>
      </c>
      <c r="B11" s="1447">
        <f>JB!G82</f>
        <v>51.050000000000011</v>
      </c>
      <c r="C11" s="67">
        <f>JB!G83</f>
        <v>3.6909999999999994</v>
      </c>
      <c r="D11" s="68">
        <f>JB!G84</f>
        <v>0.105</v>
      </c>
      <c r="E11" s="68">
        <f>JB!G85</f>
        <v>45.073999999999998</v>
      </c>
      <c r="F11" s="68">
        <f>JB!G86</f>
        <v>2.1800000000000002</v>
      </c>
      <c r="G11" s="1439">
        <f t="shared" si="0"/>
        <v>51.05</v>
      </c>
      <c r="H11" s="1455">
        <f>JB!H82</f>
        <v>258085</v>
      </c>
      <c r="I11" s="1456">
        <f>JB!H83</f>
        <v>19419</v>
      </c>
      <c r="J11" s="1457">
        <f>JB!H84</f>
        <v>368</v>
      </c>
      <c r="K11" s="1457">
        <f>JB!H85</f>
        <v>231758</v>
      </c>
      <c r="L11" s="1457">
        <f>JB!H86</f>
        <v>6540</v>
      </c>
      <c r="M11" s="1469">
        <f t="shared" si="1"/>
        <v>258085</v>
      </c>
      <c r="N11" s="1440">
        <f>JB!M82</f>
        <v>42</v>
      </c>
      <c r="O11" s="1465">
        <v>2</v>
      </c>
      <c r="P11" s="1442">
        <f>JB!R82</f>
        <v>406</v>
      </c>
      <c r="Q11" s="1464">
        <f>JB!S82</f>
        <v>271</v>
      </c>
      <c r="R11" s="1566">
        <v>1</v>
      </c>
      <c r="S11" s="1566">
        <v>47</v>
      </c>
    </row>
    <row r="12" spans="1:19" x14ac:dyDescent="0.2">
      <c r="A12" s="1486" t="s">
        <v>60</v>
      </c>
      <c r="B12" s="1447">
        <f>KR!G66</f>
        <v>40.88600000000001</v>
      </c>
      <c r="C12" s="67">
        <f>KR!G67</f>
        <v>3.5869999999999997</v>
      </c>
      <c r="D12" s="68">
        <f>KR!G68</f>
        <v>0.12</v>
      </c>
      <c r="E12" s="68">
        <f>KR!G69</f>
        <v>30.493000000000006</v>
      </c>
      <c r="F12" s="68">
        <f>KR!G70</f>
        <v>6.6859999999999991</v>
      </c>
      <c r="G12" s="1439">
        <f t="shared" si="0"/>
        <v>40.886000000000003</v>
      </c>
      <c r="H12" s="1455">
        <f>KR!H66</f>
        <v>191253</v>
      </c>
      <c r="I12" s="1456">
        <f>KR!H67</f>
        <v>16082</v>
      </c>
      <c r="J12" s="1457">
        <f>KR!H68</f>
        <v>680</v>
      </c>
      <c r="K12" s="1457">
        <f>KR!H69</f>
        <v>153958</v>
      </c>
      <c r="L12" s="1457">
        <f>KR!H70</f>
        <v>20533</v>
      </c>
      <c r="M12" s="1469">
        <f t="shared" si="1"/>
        <v>191253</v>
      </c>
      <c r="N12" s="1440">
        <f>KR!M66</f>
        <v>42.1</v>
      </c>
      <c r="O12" s="1465">
        <v>2</v>
      </c>
      <c r="P12" s="1442">
        <f>KR!R66</f>
        <v>246</v>
      </c>
      <c r="Q12" s="1464">
        <f>KR!S66</f>
        <v>206</v>
      </c>
      <c r="R12" s="1566"/>
      <c r="S12" s="1566">
        <v>45</v>
      </c>
    </row>
    <row r="13" spans="1:19" x14ac:dyDescent="0.2">
      <c r="A13" s="1486" t="s">
        <v>61</v>
      </c>
      <c r="B13" s="1447">
        <f>NA!G44</f>
        <v>35.686000000000007</v>
      </c>
      <c r="C13" s="67">
        <f>NA!G45</f>
        <v>7.3869999999999996</v>
      </c>
      <c r="D13" s="68">
        <f>NA!G46</f>
        <v>0</v>
      </c>
      <c r="E13" s="68">
        <f>NA!G47</f>
        <v>24.610000000000007</v>
      </c>
      <c r="F13" s="68">
        <f>NA!G48</f>
        <v>3.6890000000000009</v>
      </c>
      <c r="G13" s="1439">
        <f t="shared" si="0"/>
        <v>35.686000000000007</v>
      </c>
      <c r="H13" s="1455">
        <f>NA!H44</f>
        <v>171778</v>
      </c>
      <c r="I13" s="1464">
        <f>NA!H45</f>
        <v>42826</v>
      </c>
      <c r="J13" s="1457">
        <f>NA!H46</f>
        <v>0</v>
      </c>
      <c r="K13" s="1457">
        <f>NA!H47</f>
        <v>117885</v>
      </c>
      <c r="L13" s="1457">
        <f>NA!H48</f>
        <v>11067</v>
      </c>
      <c r="M13" s="1469">
        <f t="shared" si="1"/>
        <v>171778</v>
      </c>
      <c r="N13" s="1440">
        <f>NA!M44</f>
        <v>0</v>
      </c>
      <c r="O13" s="1465"/>
      <c r="P13" s="1442">
        <f>NA!R44</f>
        <v>28</v>
      </c>
      <c r="Q13" s="1464">
        <f>NA!S44</f>
        <v>12</v>
      </c>
      <c r="R13" s="1566">
        <v>1</v>
      </c>
      <c r="S13" s="1566">
        <v>23</v>
      </c>
    </row>
    <row r="14" spans="1:19" x14ac:dyDescent="0.2">
      <c r="A14" s="1486" t="s">
        <v>62</v>
      </c>
      <c r="B14" s="1447">
        <f>PE!G61</f>
        <v>46.680000000000014</v>
      </c>
      <c r="C14" s="67">
        <f>PE!G62</f>
        <v>3.6900000000000004</v>
      </c>
      <c r="D14" s="68">
        <f>PE!G63</f>
        <v>0</v>
      </c>
      <c r="E14" s="68">
        <f>PE!G64</f>
        <v>42.489999999999988</v>
      </c>
      <c r="F14" s="68">
        <f>PE!G65</f>
        <v>0.5</v>
      </c>
      <c r="G14" s="1439">
        <f t="shared" si="0"/>
        <v>46.679999999999986</v>
      </c>
      <c r="H14" s="1455">
        <f>PE!H61</f>
        <v>208370</v>
      </c>
      <c r="I14" s="1456">
        <f>PE!H62</f>
        <v>17480</v>
      </c>
      <c r="J14" s="1457">
        <f>PE!H63</f>
        <v>0</v>
      </c>
      <c r="K14" s="1457">
        <f>PE!H64</f>
        <v>189390</v>
      </c>
      <c r="L14" s="1457">
        <f>PE!H65</f>
        <v>1500</v>
      </c>
      <c r="M14" s="1469">
        <f t="shared" si="1"/>
        <v>208370</v>
      </c>
      <c r="N14" s="1440">
        <f>PE!M61</f>
        <v>44.8</v>
      </c>
      <c r="O14" s="1465">
        <v>3</v>
      </c>
      <c r="P14" s="1442">
        <f>PE!R61</f>
        <v>0</v>
      </c>
      <c r="Q14" s="1464">
        <f>PE!S61</f>
        <v>0</v>
      </c>
      <c r="R14" s="1566">
        <v>2</v>
      </c>
      <c r="S14" s="1566">
        <v>31</v>
      </c>
    </row>
    <row r="15" spans="1:19" x14ac:dyDescent="0.2">
      <c r="A15" s="1486" t="s">
        <v>63</v>
      </c>
      <c r="B15" s="1447">
        <f>ZE!G42</f>
        <v>41.26</v>
      </c>
      <c r="C15" s="67">
        <f>ZE!G43</f>
        <v>7.4700000000000006</v>
      </c>
      <c r="D15" s="68">
        <f>ZE!G44</f>
        <v>0</v>
      </c>
      <c r="E15" s="68">
        <f>ZE!G45</f>
        <v>30.330000000000005</v>
      </c>
      <c r="F15" s="68">
        <f>ZE!G46</f>
        <v>3.4600000000000004</v>
      </c>
      <c r="G15" s="1439">
        <f t="shared" si="0"/>
        <v>41.260000000000005</v>
      </c>
      <c r="H15" s="1455">
        <f>ZE!H42</f>
        <v>188812</v>
      </c>
      <c r="I15" s="1456">
        <f>ZE!H43</f>
        <v>39375</v>
      </c>
      <c r="J15" s="1457">
        <f>ZE!H44</f>
        <v>0</v>
      </c>
      <c r="K15" s="1457">
        <f>ZE!H45</f>
        <v>139057</v>
      </c>
      <c r="L15" s="1457">
        <f>ZE!H46</f>
        <v>10380</v>
      </c>
      <c r="M15" s="1469">
        <f t="shared" si="1"/>
        <v>188812</v>
      </c>
      <c r="N15" s="1440">
        <f>ZE!M42</f>
        <v>44</v>
      </c>
      <c r="O15" s="1465">
        <v>3</v>
      </c>
      <c r="P15" s="1442">
        <f>ZE!R42</f>
        <v>1074</v>
      </c>
      <c r="Q15" s="1464">
        <f>ZE!S42</f>
        <v>767</v>
      </c>
      <c r="R15" s="1566">
        <v>2</v>
      </c>
      <c r="S15" s="1566">
        <v>11</v>
      </c>
    </row>
    <row r="16" spans="1:19" x14ac:dyDescent="0.2">
      <c r="A16" s="1486"/>
      <c r="B16" s="1447"/>
      <c r="C16" s="67"/>
      <c r="D16" s="68"/>
      <c r="E16" s="68"/>
      <c r="F16" s="68"/>
      <c r="G16" s="1439"/>
      <c r="H16" s="1455"/>
      <c r="I16" s="1456"/>
      <c r="J16" s="1457"/>
      <c r="K16" s="1457"/>
      <c r="L16" s="1457"/>
      <c r="M16" s="1469"/>
      <c r="N16" s="1440"/>
      <c r="O16" s="1441"/>
      <c r="P16" s="1442"/>
      <c r="Q16" s="1464"/>
      <c r="R16" s="1566"/>
      <c r="S16" s="1566"/>
    </row>
    <row r="17" spans="1:19" x14ac:dyDescent="0.2">
      <c r="A17" s="1486" t="s">
        <v>64</v>
      </c>
      <c r="B17" s="1447">
        <f>AG!G80</f>
        <v>43.4</v>
      </c>
      <c r="C17" s="67">
        <f>AG!G81</f>
        <v>2.9600000000000004</v>
      </c>
      <c r="D17" s="68">
        <f>AG!G82</f>
        <v>0</v>
      </c>
      <c r="E17" s="68">
        <f>AG!G83</f>
        <v>37.690000000000005</v>
      </c>
      <c r="F17" s="68">
        <f>AG!G84</f>
        <v>2.75</v>
      </c>
      <c r="G17" s="1439">
        <f t="shared" si="0"/>
        <v>43.400000000000006</v>
      </c>
      <c r="H17" s="1455">
        <f>AG!H80</f>
        <v>193587</v>
      </c>
      <c r="I17" s="1456">
        <f>AG!H81</f>
        <v>13962</v>
      </c>
      <c r="J17" s="1457">
        <f>AG!H82</f>
        <v>0</v>
      </c>
      <c r="K17" s="1457">
        <f>AG!H83</f>
        <v>171065</v>
      </c>
      <c r="L17" s="1457">
        <f>AG!H84</f>
        <v>8560</v>
      </c>
      <c r="M17" s="1469">
        <f t="shared" si="1"/>
        <v>193587</v>
      </c>
      <c r="N17" s="1443">
        <f>AG!M80</f>
        <v>54.5</v>
      </c>
      <c r="O17" s="1465">
        <v>3</v>
      </c>
      <c r="P17" s="1442">
        <f>AG!R80</f>
        <v>500</v>
      </c>
      <c r="Q17" s="1464">
        <f>AG!S80</f>
        <v>333</v>
      </c>
      <c r="R17" s="1566"/>
      <c r="S17" s="1566">
        <v>41</v>
      </c>
    </row>
    <row r="18" spans="1:19" x14ac:dyDescent="0.2">
      <c r="A18" s="1486" t="s">
        <v>65</v>
      </c>
      <c r="B18" s="1447">
        <f>BU!G43</f>
        <v>32.369999999999997</v>
      </c>
      <c r="C18" s="67">
        <f>BU!G44</f>
        <v>0.73000000000000009</v>
      </c>
      <c r="D18" s="68">
        <f>BU!G45</f>
        <v>0</v>
      </c>
      <c r="E18" s="68">
        <f>BU!G46</f>
        <v>29.489999999999991</v>
      </c>
      <c r="F18" s="68">
        <f>BU!G47</f>
        <v>2.1500000000000004</v>
      </c>
      <c r="G18" s="1439">
        <f t="shared" si="0"/>
        <v>32.36999999999999</v>
      </c>
      <c r="H18" s="1455">
        <f>BU!H43</f>
        <v>141945</v>
      </c>
      <c r="I18" s="1456">
        <f>BU!H44</f>
        <v>3220</v>
      </c>
      <c r="J18" s="1457">
        <f>BU!H45</f>
        <v>0</v>
      </c>
      <c r="K18" s="1457">
        <f>BU!H46</f>
        <v>132255</v>
      </c>
      <c r="L18" s="1457">
        <f>BU!H47</f>
        <v>6470</v>
      </c>
      <c r="M18" s="1469">
        <f t="shared" si="1"/>
        <v>141945</v>
      </c>
      <c r="N18" s="1443">
        <f>BU!M43</f>
        <v>10</v>
      </c>
      <c r="O18" s="1465">
        <v>1</v>
      </c>
      <c r="P18" s="1442">
        <f>BU!R43</f>
        <v>0</v>
      </c>
      <c r="Q18" s="1464">
        <f>BU!S43</f>
        <v>0</v>
      </c>
      <c r="R18" s="1566"/>
      <c r="S18" s="1566">
        <v>25</v>
      </c>
    </row>
    <row r="19" spans="1:19" x14ac:dyDescent="0.2">
      <c r="A19" s="1486" t="s">
        <v>66</v>
      </c>
      <c r="B19" s="1447">
        <f>TE!G98</f>
        <v>63.664999999999999</v>
      </c>
      <c r="C19" s="67">
        <f>TE!G99</f>
        <v>19.450000000000006</v>
      </c>
      <c r="D19" s="68">
        <f>TE!G100</f>
        <v>0.76</v>
      </c>
      <c r="E19" s="68">
        <f>TE!G101</f>
        <v>41.975000000000009</v>
      </c>
      <c r="F19" s="68">
        <f>TE!G102</f>
        <v>1.48</v>
      </c>
      <c r="G19" s="1439">
        <f t="shared" si="0"/>
        <v>63.665000000000013</v>
      </c>
      <c r="H19" s="1455">
        <f>TE!H98</f>
        <v>335241</v>
      </c>
      <c r="I19" s="1456">
        <f>TE!H99</f>
        <v>100521</v>
      </c>
      <c r="J19" s="1457">
        <f>TE!H100</f>
        <v>2975</v>
      </c>
      <c r="K19" s="1457">
        <f>TE!H101</f>
        <v>226595</v>
      </c>
      <c r="L19" s="1457">
        <f>TE!H102</f>
        <v>5150</v>
      </c>
      <c r="M19" s="1469">
        <f t="shared" si="1"/>
        <v>335241</v>
      </c>
      <c r="N19" s="1443">
        <f>TE!M98</f>
        <v>66</v>
      </c>
      <c r="O19" s="1465">
        <v>4</v>
      </c>
      <c r="P19" s="1442">
        <f>TE!R98</f>
        <v>972</v>
      </c>
      <c r="Q19" s="1464">
        <f>TE!S98</f>
        <v>648</v>
      </c>
      <c r="R19" s="1566"/>
      <c r="S19" s="1566">
        <v>50</v>
      </c>
    </row>
    <row r="20" spans="1:19" x14ac:dyDescent="0.2">
      <c r="A20" s="1486"/>
      <c r="B20" s="1447"/>
      <c r="C20" s="67"/>
      <c r="D20" s="68"/>
      <c r="E20" s="68"/>
      <c r="F20" s="68"/>
      <c r="G20" s="1439"/>
      <c r="H20" s="1455"/>
      <c r="I20" s="1456"/>
      <c r="J20" s="1457"/>
      <c r="K20" s="1457"/>
      <c r="L20" s="1457"/>
      <c r="M20" s="1469"/>
      <c r="N20" s="1440"/>
      <c r="O20" s="1441"/>
      <c r="P20" s="1442"/>
      <c r="Q20" s="1464"/>
      <c r="R20" s="1566"/>
      <c r="S20" s="1566"/>
    </row>
    <row r="21" spans="1:19" x14ac:dyDescent="0.2">
      <c r="A21" s="1486" t="s">
        <v>67</v>
      </c>
      <c r="B21" s="1447">
        <f>Auce!F117</f>
        <v>24.041</v>
      </c>
      <c r="C21" s="67">
        <f>Auce!F118</f>
        <v>22.615000000000006</v>
      </c>
      <c r="D21" s="68">
        <f>Auce!F119</f>
        <v>0.21299999999999999</v>
      </c>
      <c r="E21" s="68">
        <f>Auce!F120</f>
        <v>0.73399999999999999</v>
      </c>
      <c r="F21" s="68">
        <f>Auce!F121</f>
        <v>0.47900000000000004</v>
      </c>
      <c r="G21" s="1439">
        <f t="shared" si="0"/>
        <v>24.041000000000004</v>
      </c>
      <c r="H21" s="1455">
        <f>Auce!G117</f>
        <v>127835</v>
      </c>
      <c r="I21" s="1456">
        <f>Auce!G118</f>
        <v>123182</v>
      </c>
      <c r="J21" s="1457">
        <f>Auce!G119</f>
        <v>1065</v>
      </c>
      <c r="K21" s="1457">
        <f>Auce!G120</f>
        <v>2271</v>
      </c>
      <c r="L21" s="1457">
        <f>Auce!G121</f>
        <v>1317</v>
      </c>
      <c r="M21" s="1469">
        <f t="shared" si="1"/>
        <v>127835</v>
      </c>
      <c r="N21" s="1440">
        <f>Auce!L117</f>
        <v>0</v>
      </c>
      <c r="O21" s="1465"/>
      <c r="P21" s="1442">
        <f>Auce!Q117</f>
        <v>16016</v>
      </c>
      <c r="Q21" s="1464">
        <f>Auce!R117</f>
        <v>9275</v>
      </c>
      <c r="R21" s="1566"/>
      <c r="S21" s="1566">
        <v>41</v>
      </c>
    </row>
    <row r="22" spans="1:19" x14ac:dyDescent="0.2">
      <c r="A22" s="1486" t="s">
        <v>68</v>
      </c>
      <c r="B22" s="1447">
        <f>BN!G71</f>
        <v>55.611000000000004</v>
      </c>
      <c r="C22" s="67">
        <f>BN!G72</f>
        <v>6.7890000000000006</v>
      </c>
      <c r="D22" s="68">
        <f>BN!G73</f>
        <v>0</v>
      </c>
      <c r="E22" s="68">
        <f>BN!G74</f>
        <v>48.237000000000009</v>
      </c>
      <c r="F22" s="68">
        <f>BN!G75</f>
        <v>0.58499999999999996</v>
      </c>
      <c r="G22" s="1439">
        <f t="shared" si="0"/>
        <v>55.611000000000011</v>
      </c>
      <c r="H22" s="1455">
        <f>BN!H71</f>
        <v>235264</v>
      </c>
      <c r="I22" s="1456">
        <f>BN!H72</f>
        <v>25144</v>
      </c>
      <c r="J22" s="1457">
        <f>BN!H73</f>
        <v>0</v>
      </c>
      <c r="K22" s="1457">
        <f>BN!H74</f>
        <v>208725</v>
      </c>
      <c r="L22" s="1457">
        <f>BN!H75</f>
        <v>1395</v>
      </c>
      <c r="M22" s="1469">
        <f t="shared" si="1"/>
        <v>235264</v>
      </c>
      <c r="N22" s="1440">
        <f>BN!M71</f>
        <v>20</v>
      </c>
      <c r="O22" s="1465">
        <v>1</v>
      </c>
      <c r="P22" s="1442">
        <f>BN!R71</f>
        <v>1557</v>
      </c>
      <c r="Q22" s="1464">
        <f>BN!S71</f>
        <v>1050</v>
      </c>
      <c r="R22" s="1566">
        <v>3</v>
      </c>
      <c r="S22" s="1566">
        <v>39</v>
      </c>
    </row>
    <row r="23" spans="1:19" x14ac:dyDescent="0.2">
      <c r="A23" s="1486" t="s">
        <v>69</v>
      </c>
      <c r="B23" s="1447">
        <f>IL!G50</f>
        <v>36.800000000000011</v>
      </c>
      <c r="C23" s="67">
        <f>IL!G51</f>
        <v>1.8800000000000001</v>
      </c>
      <c r="D23" s="68">
        <f>IL!G52</f>
        <v>0</v>
      </c>
      <c r="E23" s="68">
        <f>IL!G53</f>
        <v>29.049999999999997</v>
      </c>
      <c r="F23" s="68">
        <f>IL!G54</f>
        <v>5.8699999999999992</v>
      </c>
      <c r="G23" s="1439">
        <f t="shared" si="0"/>
        <v>36.799999999999997</v>
      </c>
      <c r="H23" s="1455">
        <f>IL!H50</f>
        <v>141064</v>
      </c>
      <c r="I23" s="1456">
        <f>IL!H51</f>
        <v>8057</v>
      </c>
      <c r="J23" s="1457">
        <f>IL!H52</f>
        <v>0</v>
      </c>
      <c r="K23" s="1457">
        <f>IL!H53</f>
        <v>114112</v>
      </c>
      <c r="L23" s="1457">
        <f>IL!H54</f>
        <v>18895</v>
      </c>
      <c r="M23" s="1469">
        <f t="shared" si="1"/>
        <v>141064</v>
      </c>
      <c r="N23" s="1440">
        <f>IL!M50</f>
        <v>0</v>
      </c>
      <c r="O23" s="1465"/>
      <c r="P23" s="1442">
        <f>IL!R50</f>
        <v>0</v>
      </c>
      <c r="Q23" s="1464">
        <f>IL!S50</f>
        <v>0</v>
      </c>
      <c r="R23" s="1566">
        <v>2</v>
      </c>
      <c r="S23" s="1566">
        <v>24</v>
      </c>
    </row>
    <row r="24" spans="1:19" x14ac:dyDescent="0.2">
      <c r="A24" s="1486" t="s">
        <v>70</v>
      </c>
      <c r="B24" s="1447">
        <f>LI!G35</f>
        <v>27.810000000000002</v>
      </c>
      <c r="C24" s="67">
        <f>LI!G36</f>
        <v>2.39</v>
      </c>
      <c r="D24" s="68">
        <f>LI!G37</f>
        <v>0</v>
      </c>
      <c r="E24" s="68">
        <f>LI!G38</f>
        <v>25.209999999999997</v>
      </c>
      <c r="F24" s="68">
        <f>LI!G39</f>
        <v>0.21</v>
      </c>
      <c r="G24" s="1439">
        <f t="shared" si="0"/>
        <v>27.81</v>
      </c>
      <c r="H24" s="1455">
        <f>LI!H35</f>
        <v>136770</v>
      </c>
      <c r="I24" s="1456">
        <f>LI!H36</f>
        <v>12395</v>
      </c>
      <c r="J24" s="1457">
        <f>LI!H37</f>
        <v>0</v>
      </c>
      <c r="K24" s="1457">
        <f>LI!H38</f>
        <v>123745</v>
      </c>
      <c r="L24" s="1457">
        <f>LI!H39</f>
        <v>630</v>
      </c>
      <c r="M24" s="1469">
        <f t="shared" si="1"/>
        <v>136770</v>
      </c>
      <c r="N24" s="1440">
        <f>LI!M35</f>
        <v>0</v>
      </c>
      <c r="O24" s="1465"/>
      <c r="P24" s="1442">
        <f>LI!R35</f>
        <v>0</v>
      </c>
      <c r="Q24" s="1464">
        <f>LI!S35</f>
        <v>0</v>
      </c>
      <c r="R24" s="1566"/>
      <c r="S24" s="1566">
        <v>15</v>
      </c>
    </row>
    <row r="25" spans="1:19" x14ac:dyDescent="0.2">
      <c r="A25" s="1486" t="s">
        <v>71</v>
      </c>
      <c r="B25" s="1447">
        <f>UK!G44</f>
        <v>37.963000000000001</v>
      </c>
      <c r="C25" s="67">
        <f>UK!G45</f>
        <v>1.2949999999999999</v>
      </c>
      <c r="D25" s="68">
        <f>UK!G46</f>
        <v>0.09</v>
      </c>
      <c r="E25" s="68">
        <f>UK!G47</f>
        <v>36.07800000000001</v>
      </c>
      <c r="F25" s="68">
        <f>UK!G48</f>
        <v>0.5</v>
      </c>
      <c r="G25" s="1439">
        <f t="shared" si="0"/>
        <v>37.963000000000008</v>
      </c>
      <c r="H25" s="1455">
        <f>UK!H44</f>
        <v>158039</v>
      </c>
      <c r="I25" s="1456">
        <f>UK!H45</f>
        <v>27126</v>
      </c>
      <c r="J25" s="1457">
        <f>UK!H46</f>
        <v>13280</v>
      </c>
      <c r="K25" s="1457">
        <f>UK!H47</f>
        <v>116193</v>
      </c>
      <c r="L25" s="1457">
        <f>UK!H48</f>
        <v>1440</v>
      </c>
      <c r="M25" s="1469">
        <f t="shared" si="1"/>
        <v>158039</v>
      </c>
      <c r="N25" s="1440">
        <f>UK!M44</f>
        <v>0</v>
      </c>
      <c r="O25" s="1465"/>
      <c r="P25" s="1442">
        <f>UK!R44</f>
        <v>0</v>
      </c>
      <c r="Q25" s="1464">
        <f>UK!S44</f>
        <v>0</v>
      </c>
      <c r="R25" s="1566"/>
      <c r="S25" s="1566">
        <v>25</v>
      </c>
    </row>
    <row r="26" spans="1:19" x14ac:dyDescent="0.2">
      <c r="A26" s="1486" t="s">
        <v>72</v>
      </c>
      <c r="B26" s="1447">
        <f>VE!G31</f>
        <v>17.646000000000001</v>
      </c>
      <c r="C26" s="67">
        <f>VE!G32</f>
        <v>4.6759999999999993</v>
      </c>
      <c r="D26" s="68">
        <f>VE!G33</f>
        <v>0</v>
      </c>
      <c r="E26" s="68">
        <f>VE!G34</f>
        <v>12.49</v>
      </c>
      <c r="F26" s="68">
        <f>VE!G35</f>
        <v>0.48</v>
      </c>
      <c r="G26" s="1439">
        <f t="shared" si="0"/>
        <v>17.646000000000001</v>
      </c>
      <c r="H26" s="1455">
        <f>VE!H31</f>
        <v>72249</v>
      </c>
      <c r="I26" s="1456">
        <f>VE!H32</f>
        <v>21533</v>
      </c>
      <c r="J26" s="1457">
        <f>VE!H33</f>
        <v>0</v>
      </c>
      <c r="K26" s="1457">
        <f>VE!H34</f>
        <v>49276</v>
      </c>
      <c r="L26" s="1457">
        <f>VE!H35</f>
        <v>1440</v>
      </c>
      <c r="M26" s="1469">
        <f t="shared" si="1"/>
        <v>72249</v>
      </c>
      <c r="N26" s="1440">
        <f>VE!M31</f>
        <v>0</v>
      </c>
      <c r="O26" s="1465"/>
      <c r="P26" s="1442">
        <f>VE!R31</f>
        <v>0</v>
      </c>
      <c r="Q26" s="1464">
        <f>VE!S31</f>
        <v>0</v>
      </c>
      <c r="R26" s="1566">
        <v>2</v>
      </c>
      <c r="S26" s="1566">
        <v>13</v>
      </c>
    </row>
    <row r="27" spans="1:19" ht="13.5" thickBot="1" x14ac:dyDescent="0.25">
      <c r="A27" s="1488" t="s">
        <v>73</v>
      </c>
      <c r="B27" s="1448">
        <f>VI!G61</f>
        <v>60.344000000000001</v>
      </c>
      <c r="C27" s="69">
        <f>VI!G62</f>
        <v>3.1649999999999996</v>
      </c>
      <c r="D27" s="70">
        <f>VI!G63</f>
        <v>0</v>
      </c>
      <c r="E27" s="70">
        <f>VI!G64</f>
        <v>56.142000000000003</v>
      </c>
      <c r="F27" s="70">
        <f>VI!G65</f>
        <v>1.0370000000000001</v>
      </c>
      <c r="G27" s="1444">
        <f t="shared" si="0"/>
        <v>60.344000000000001</v>
      </c>
      <c r="H27" s="1458">
        <f>VI!H61</f>
        <v>284330</v>
      </c>
      <c r="I27" s="1459">
        <f>VI!H62</f>
        <v>15010</v>
      </c>
      <c r="J27" s="1460">
        <f>VI!H63</f>
        <v>0</v>
      </c>
      <c r="K27" s="1460">
        <f>VI!H64</f>
        <v>266209</v>
      </c>
      <c r="L27" s="1460">
        <f>VI!H65</f>
        <v>3111</v>
      </c>
      <c r="M27" s="1470">
        <f t="shared" si="1"/>
        <v>284330</v>
      </c>
      <c r="N27" s="1445">
        <f>VI!M61</f>
        <v>10.3</v>
      </c>
      <c r="O27" s="1466">
        <v>2</v>
      </c>
      <c r="P27" s="1446">
        <f>VI!R61</f>
        <v>0</v>
      </c>
      <c r="Q27" s="1553">
        <f>VI!S61</f>
        <v>0</v>
      </c>
      <c r="R27" s="1567">
        <v>1</v>
      </c>
      <c r="S27" s="1567">
        <v>35</v>
      </c>
    </row>
    <row r="28" spans="1:19" s="76" customFormat="1" ht="13.5" thickBot="1" x14ac:dyDescent="0.25">
      <c r="A28" s="71" t="s">
        <v>20</v>
      </c>
      <c r="B28" s="1449">
        <f>SUM(B5:B27)</f>
        <v>947.3</v>
      </c>
      <c r="C28" s="1450">
        <f t="shared" ref="C28:I28" si="2">SUM(C5:C27)</f>
        <v>161.15699999999993</v>
      </c>
      <c r="D28" s="72">
        <f t="shared" si="2"/>
        <v>7.5130000000000008</v>
      </c>
      <c r="E28" s="72">
        <f t="shared" si="2"/>
        <v>734.298</v>
      </c>
      <c r="F28" s="72">
        <f t="shared" si="2"/>
        <v>44.331999999999994</v>
      </c>
      <c r="G28" s="72">
        <f t="shared" si="2"/>
        <v>947.3</v>
      </c>
      <c r="H28" s="1461">
        <f>SUM(H5:H27)</f>
        <v>4334741</v>
      </c>
      <c r="I28" s="1461">
        <f t="shared" si="2"/>
        <v>905647</v>
      </c>
      <c r="J28" s="1462">
        <f t="shared" ref="J28:M28" si="3">SUM(J5:J27)</f>
        <v>56740</v>
      </c>
      <c r="K28" s="1462">
        <f t="shared" si="3"/>
        <v>3225903</v>
      </c>
      <c r="L28" s="1462">
        <f t="shared" si="3"/>
        <v>146451</v>
      </c>
      <c r="M28" s="1463">
        <f t="shared" si="3"/>
        <v>4334741</v>
      </c>
      <c r="N28" s="73">
        <f t="shared" ref="N28:S28" si="4">SUM(N5:N27)</f>
        <v>463.6</v>
      </c>
      <c r="O28" s="74">
        <f t="shared" si="4"/>
        <v>27</v>
      </c>
      <c r="P28" s="75">
        <f t="shared" si="4"/>
        <v>84328</v>
      </c>
      <c r="Q28" s="75">
        <f t="shared" si="4"/>
        <v>39524</v>
      </c>
      <c r="R28" s="71">
        <f t="shared" si="4"/>
        <v>51</v>
      </c>
      <c r="S28" s="71">
        <f t="shared" si="4"/>
        <v>734</v>
      </c>
    </row>
    <row r="29" spans="1:19" x14ac:dyDescent="0.2">
      <c r="A29" s="76"/>
      <c r="B29" s="76"/>
      <c r="F29" s="60"/>
      <c r="G29" s="77"/>
      <c r="H29" s="77"/>
      <c r="N29" s="78" t="s">
        <v>74</v>
      </c>
      <c r="O29" s="79">
        <f>O28-5</f>
        <v>22</v>
      </c>
      <c r="P29" s="60"/>
      <c r="S29" s="1568" t="s">
        <v>2220</v>
      </c>
    </row>
    <row r="30" spans="1:19" x14ac:dyDescent="0.2">
      <c r="A30" s="80" t="s">
        <v>75</v>
      </c>
      <c r="B30" s="80"/>
      <c r="G30" s="81"/>
      <c r="H30" s="81"/>
      <c r="P30" s="82"/>
      <c r="Q30" s="1568"/>
      <c r="R30" s="1568"/>
      <c r="S30" s="1569" t="s">
        <v>2219</v>
      </c>
    </row>
    <row r="31" spans="1:19" x14ac:dyDescent="0.2">
      <c r="A31" s="53" t="s">
        <v>2221</v>
      </c>
      <c r="B31" s="53"/>
      <c r="S31" s="82"/>
    </row>
    <row r="32" spans="1:19" x14ac:dyDescent="0.2">
      <c r="C32" s="53"/>
      <c r="D32" s="53"/>
      <c r="S32" s="82" t="s">
        <v>76</v>
      </c>
    </row>
    <row r="33" spans="1:19" x14ac:dyDescent="0.2">
      <c r="C33" s="53"/>
      <c r="D33" s="53"/>
      <c r="S33" s="82"/>
    </row>
    <row r="34" spans="1:19" x14ac:dyDescent="0.2">
      <c r="A34" s="1570" t="s">
        <v>40</v>
      </c>
      <c r="B34" s="1570"/>
      <c r="C34" s="1570"/>
      <c r="D34" s="1570"/>
      <c r="E34" s="1570"/>
      <c r="F34" s="1570"/>
      <c r="G34" s="1570"/>
      <c r="H34" s="1570"/>
      <c r="I34" s="1570"/>
      <c r="J34" s="1570"/>
      <c r="K34" s="1570"/>
      <c r="L34" s="1570"/>
      <c r="M34" s="1570"/>
      <c r="N34" s="1570"/>
      <c r="O34" s="1570"/>
      <c r="P34" s="1570"/>
      <c r="Q34" s="1570"/>
      <c r="R34" s="1570"/>
      <c r="S34" s="1570"/>
    </row>
  </sheetData>
  <mergeCells count="14">
    <mergeCell ref="A34:S34"/>
    <mergeCell ref="A1:S1"/>
    <mergeCell ref="R3:R4"/>
    <mergeCell ref="S3:S4"/>
    <mergeCell ref="Q3:Q4"/>
    <mergeCell ref="A3:A4"/>
    <mergeCell ref="C3:F3"/>
    <mergeCell ref="G3:G4"/>
    <mergeCell ref="I3:L3"/>
    <mergeCell ref="M3:M4"/>
    <mergeCell ref="N3:O3"/>
    <mergeCell ref="P3:P4"/>
    <mergeCell ref="B3:B4"/>
    <mergeCell ref="H3:H4"/>
  </mergeCells>
  <phoneticPr fontId="1" type="noConversion"/>
  <conditionalFormatting sqref="G5">
    <cfRule type="cellIs" dxfId="14" priority="4" operator="notEqual">
      <formula>$B$5</formula>
    </cfRule>
  </conditionalFormatting>
  <conditionalFormatting sqref="G28">
    <cfRule type="cellIs" dxfId="13" priority="3" operator="notEqual">
      <formula>$B$28</formula>
    </cfRule>
  </conditionalFormatting>
  <conditionalFormatting sqref="M28">
    <cfRule type="cellIs" dxfId="12" priority="1" operator="notEqual">
      <formula>$H$28</formula>
    </cfRule>
  </conditionalFormatting>
  <pageMargins left="0.7" right="0.7" top="0.75" bottom="0.7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F86A-A4D0-48F2-9F7A-4AB30BA11C76}">
  <dimension ref="A1:U55"/>
  <sheetViews>
    <sheetView showGridLines="0" view="pageLayout" zoomScaleNormal="100" zoomScaleSheetLayoutView="100" workbookViewId="0">
      <selection activeCell="T23" sqref="T23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482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459">
        <v>1</v>
      </c>
      <c r="B7" s="1594">
        <v>2</v>
      </c>
      <c r="C7" s="1595"/>
      <c r="D7" s="390">
        <v>3</v>
      </c>
      <c r="E7" s="390">
        <v>4</v>
      </c>
      <c r="F7" s="1594">
        <v>5</v>
      </c>
      <c r="G7" s="1595"/>
      <c r="H7" s="390">
        <v>6</v>
      </c>
      <c r="I7" s="390">
        <v>7</v>
      </c>
      <c r="J7" s="389">
        <v>8</v>
      </c>
      <c r="K7" s="389">
        <v>9</v>
      </c>
      <c r="L7" s="389">
        <v>10</v>
      </c>
      <c r="M7" s="389">
        <v>11</v>
      </c>
      <c r="N7" s="389">
        <v>12</v>
      </c>
      <c r="O7" s="389">
        <v>13</v>
      </c>
      <c r="P7" s="389">
        <v>14</v>
      </c>
      <c r="Q7" s="389">
        <v>15</v>
      </c>
      <c r="R7" s="389">
        <v>16</v>
      </c>
      <c r="S7" s="389">
        <v>17</v>
      </c>
      <c r="T7" s="389">
        <v>18</v>
      </c>
      <c r="U7" s="390">
        <v>19</v>
      </c>
    </row>
    <row r="8" spans="1:21" ht="21.95" customHeight="1" x14ac:dyDescent="0.2">
      <c r="A8" s="447" t="s">
        <v>1793</v>
      </c>
      <c r="B8" s="216" t="s">
        <v>484</v>
      </c>
      <c r="C8" s="448" t="s">
        <v>485</v>
      </c>
      <c r="D8" s="286">
        <v>0</v>
      </c>
      <c r="E8" s="266">
        <v>5.79</v>
      </c>
      <c r="F8" s="505">
        <v>5.78</v>
      </c>
      <c r="G8" s="506">
        <f>F8</f>
        <v>5.78</v>
      </c>
      <c r="H8" s="461">
        <v>29560</v>
      </c>
      <c r="I8" s="200" t="s">
        <v>16</v>
      </c>
      <c r="J8" s="365" t="s">
        <v>486</v>
      </c>
      <c r="K8" s="106">
        <v>4.8650000000000002</v>
      </c>
      <c r="L8" s="365" t="s">
        <v>487</v>
      </c>
      <c r="M8" s="106">
        <v>10</v>
      </c>
      <c r="N8" s="106">
        <f>6.7*10</f>
        <v>67</v>
      </c>
      <c r="O8" s="106"/>
      <c r="P8" s="106"/>
      <c r="Q8" s="106" t="s">
        <v>172</v>
      </c>
      <c r="R8" s="106"/>
      <c r="S8" s="216"/>
      <c r="T8" s="106">
        <v>46560010079</v>
      </c>
      <c r="U8" s="106"/>
    </row>
    <row r="9" spans="1:21" ht="12" customHeight="1" x14ac:dyDescent="0.2">
      <c r="A9" s="449" t="s">
        <v>1794</v>
      </c>
      <c r="B9" s="123" t="s">
        <v>488</v>
      </c>
      <c r="C9" s="450" t="s">
        <v>489</v>
      </c>
      <c r="D9" s="222">
        <v>0</v>
      </c>
      <c r="E9" s="223">
        <v>1.0900000000000001</v>
      </c>
      <c r="F9" s="507">
        <v>1.0900000000000001</v>
      </c>
      <c r="G9" s="508">
        <f>F9</f>
        <v>1.0900000000000001</v>
      </c>
      <c r="H9" s="461">
        <v>4360</v>
      </c>
      <c r="I9" s="85" t="s">
        <v>16</v>
      </c>
      <c r="J9" s="85"/>
      <c r="K9" s="85"/>
      <c r="L9" s="85"/>
      <c r="M9" s="85"/>
      <c r="N9" s="85"/>
      <c r="O9" s="85"/>
      <c r="P9" s="85"/>
      <c r="Q9" s="85"/>
      <c r="R9" s="85"/>
      <c r="S9" s="123"/>
      <c r="T9" s="95">
        <v>46560010080</v>
      </c>
      <c r="U9" s="95"/>
    </row>
    <row r="10" spans="1:21" ht="12" customHeight="1" x14ac:dyDescent="0.2">
      <c r="A10" s="451" t="s">
        <v>1795</v>
      </c>
      <c r="B10" s="119" t="s">
        <v>510</v>
      </c>
      <c r="C10" s="141" t="s">
        <v>511</v>
      </c>
      <c r="D10" s="222">
        <v>0</v>
      </c>
      <c r="E10" s="223">
        <v>0.97</v>
      </c>
      <c r="F10" s="279">
        <v>0.97</v>
      </c>
      <c r="G10" s="508"/>
      <c r="H10" s="461">
        <v>4365</v>
      </c>
      <c r="I10" s="85" t="s">
        <v>16</v>
      </c>
      <c r="J10" s="85"/>
      <c r="K10" s="85"/>
      <c r="L10" s="85"/>
      <c r="M10" s="85"/>
      <c r="N10" s="85"/>
      <c r="O10" s="85"/>
      <c r="P10" s="85"/>
      <c r="Q10" s="85"/>
      <c r="R10" s="85"/>
      <c r="S10" s="123"/>
      <c r="T10" s="95">
        <v>46560040124</v>
      </c>
      <c r="U10" s="95"/>
    </row>
    <row r="11" spans="1:21" ht="12" customHeight="1" x14ac:dyDescent="0.2">
      <c r="A11" s="452"/>
      <c r="B11" s="121"/>
      <c r="C11" s="383"/>
      <c r="D11" s="230">
        <v>0.97</v>
      </c>
      <c r="E11" s="231">
        <v>1.3599999999999999</v>
      </c>
      <c r="F11" s="280">
        <v>0.39</v>
      </c>
      <c r="G11" s="509">
        <f>F10+F11</f>
        <v>1.3599999999999999</v>
      </c>
      <c r="H11" s="462">
        <v>1755</v>
      </c>
      <c r="I11" s="90" t="s">
        <v>16</v>
      </c>
      <c r="J11" s="90"/>
      <c r="K11" s="90"/>
      <c r="L11" s="90"/>
      <c r="M11" s="90"/>
      <c r="N11" s="90"/>
      <c r="O11" s="90"/>
      <c r="P11" s="90"/>
      <c r="Q11" s="90"/>
      <c r="R11" s="90"/>
      <c r="S11" s="445"/>
      <c r="T11" s="97">
        <v>46560010079</v>
      </c>
      <c r="U11" s="97"/>
    </row>
    <row r="12" spans="1:21" ht="12" customHeight="1" x14ac:dyDescent="0.2">
      <c r="A12" s="453" t="s">
        <v>1796</v>
      </c>
      <c r="B12" s="122" t="s">
        <v>512</v>
      </c>
      <c r="C12" s="456" t="s">
        <v>513</v>
      </c>
      <c r="D12" s="250">
        <v>0</v>
      </c>
      <c r="E12" s="251">
        <v>0.28999999999999998</v>
      </c>
      <c r="F12" s="510">
        <v>0.28999999999999998</v>
      </c>
      <c r="G12" s="460">
        <f>F12</f>
        <v>0.28999999999999998</v>
      </c>
      <c r="H12" s="357">
        <v>1160</v>
      </c>
      <c r="I12" s="109" t="s">
        <v>16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22"/>
      <c r="T12" s="104">
        <v>46560030069</v>
      </c>
      <c r="U12" s="104"/>
    </row>
    <row r="13" spans="1:21" ht="12" customHeight="1" x14ac:dyDescent="0.2">
      <c r="A13" s="453" t="s">
        <v>1797</v>
      </c>
      <c r="B13" s="122" t="s">
        <v>514</v>
      </c>
      <c r="C13" s="456" t="s">
        <v>515</v>
      </c>
      <c r="D13" s="250">
        <v>0</v>
      </c>
      <c r="E13" s="251">
        <v>0.27</v>
      </c>
      <c r="F13" s="510">
        <v>0.27</v>
      </c>
      <c r="G13" s="460">
        <f>F13</f>
        <v>0.27</v>
      </c>
      <c r="H13" s="357">
        <v>810</v>
      </c>
      <c r="I13" s="109" t="s">
        <v>16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22"/>
      <c r="T13" s="104">
        <v>46560030070</v>
      </c>
      <c r="U13" s="104"/>
    </row>
    <row r="14" spans="1:21" ht="12" customHeight="1" x14ac:dyDescent="0.2">
      <c r="A14" s="451" t="s">
        <v>1798</v>
      </c>
      <c r="B14" s="119" t="s">
        <v>490</v>
      </c>
      <c r="C14" s="141" t="s">
        <v>491</v>
      </c>
      <c r="D14" s="222">
        <v>0</v>
      </c>
      <c r="E14" s="223">
        <v>1.17</v>
      </c>
      <c r="F14" s="507">
        <v>1.17</v>
      </c>
      <c r="G14" s="508"/>
      <c r="H14" s="461">
        <v>5850</v>
      </c>
      <c r="I14" s="85" t="s">
        <v>16</v>
      </c>
      <c r="J14" s="85"/>
      <c r="K14" s="85"/>
      <c r="L14" s="85"/>
      <c r="M14" s="85"/>
      <c r="N14" s="85"/>
      <c r="O14" s="85"/>
      <c r="P14" s="85"/>
      <c r="Q14" s="85"/>
      <c r="R14" s="85"/>
      <c r="S14" s="123"/>
      <c r="T14" s="95">
        <v>46560060494</v>
      </c>
      <c r="U14" s="95"/>
    </row>
    <row r="15" spans="1:21" ht="12" customHeight="1" x14ac:dyDescent="0.2">
      <c r="A15" s="452"/>
      <c r="B15" s="121"/>
      <c r="C15" s="383"/>
      <c r="D15" s="284">
        <v>1.17</v>
      </c>
      <c r="E15" s="274">
        <v>3.38</v>
      </c>
      <c r="F15" s="511">
        <v>2.21</v>
      </c>
      <c r="G15" s="509">
        <f>F14+F15</f>
        <v>3.38</v>
      </c>
      <c r="H15" s="463">
        <v>11050</v>
      </c>
      <c r="I15" s="178" t="s">
        <v>16</v>
      </c>
      <c r="J15" s="178"/>
      <c r="K15" s="178"/>
      <c r="L15" s="178"/>
      <c r="M15" s="178"/>
      <c r="N15" s="178"/>
      <c r="O15" s="178"/>
      <c r="P15" s="178"/>
      <c r="Q15" s="178"/>
      <c r="R15" s="178"/>
      <c r="S15" s="120"/>
      <c r="T15" s="111">
        <v>46560040114</v>
      </c>
      <c r="U15" s="111"/>
    </row>
    <row r="16" spans="1:21" ht="12" customHeight="1" x14ac:dyDescent="0.2">
      <c r="A16" s="453" t="s">
        <v>1799</v>
      </c>
      <c r="B16" s="122" t="s">
        <v>492</v>
      </c>
      <c r="C16" s="196" t="s">
        <v>493</v>
      </c>
      <c r="D16" s="250">
        <v>0</v>
      </c>
      <c r="E16" s="251">
        <v>0.72</v>
      </c>
      <c r="F16" s="510">
        <v>0.72</v>
      </c>
      <c r="G16" s="460">
        <f>F16</f>
        <v>0.72</v>
      </c>
      <c r="H16" s="357">
        <v>2880</v>
      </c>
      <c r="I16" s="109" t="s">
        <v>16</v>
      </c>
      <c r="J16" s="109"/>
      <c r="K16" s="109"/>
      <c r="L16" s="109"/>
      <c r="M16" s="109"/>
      <c r="N16" s="109"/>
      <c r="O16" s="109"/>
      <c r="P16" s="109"/>
      <c r="Q16" s="109"/>
      <c r="R16" s="109"/>
      <c r="S16" s="122"/>
      <c r="T16" s="104">
        <v>46560040095</v>
      </c>
      <c r="U16" s="104"/>
    </row>
    <row r="17" spans="1:21" ht="12" customHeight="1" x14ac:dyDescent="0.2">
      <c r="A17" s="451" t="s">
        <v>1800</v>
      </c>
      <c r="B17" s="119" t="s">
        <v>494</v>
      </c>
      <c r="C17" s="141" t="s">
        <v>495</v>
      </c>
      <c r="D17" s="222">
        <v>0</v>
      </c>
      <c r="E17" s="223">
        <v>0.57999999999999996</v>
      </c>
      <c r="F17" s="507">
        <v>0.57999999999999996</v>
      </c>
      <c r="G17" s="508"/>
      <c r="H17" s="461">
        <v>2900</v>
      </c>
      <c r="I17" s="85" t="s">
        <v>16</v>
      </c>
      <c r="J17" s="85"/>
      <c r="K17" s="85"/>
      <c r="L17" s="85"/>
      <c r="M17" s="85"/>
      <c r="N17" s="85"/>
      <c r="O17" s="85"/>
      <c r="P17" s="85"/>
      <c r="Q17" s="85"/>
      <c r="R17" s="85"/>
      <c r="S17" s="123"/>
      <c r="T17" s="95">
        <v>46560060497</v>
      </c>
      <c r="U17" s="95"/>
    </row>
    <row r="18" spans="1:21" ht="12" customHeight="1" x14ac:dyDescent="0.2">
      <c r="A18" s="452"/>
      <c r="B18" s="121"/>
      <c r="C18" s="383"/>
      <c r="D18" s="230">
        <v>0.57999999999999996</v>
      </c>
      <c r="E18" s="231">
        <v>2.93</v>
      </c>
      <c r="F18" s="512">
        <v>2.35</v>
      </c>
      <c r="G18" s="509">
        <f>F17+F18</f>
        <v>2.93</v>
      </c>
      <c r="H18" s="462">
        <v>11750</v>
      </c>
      <c r="I18" s="90" t="s">
        <v>16</v>
      </c>
      <c r="J18" s="90"/>
      <c r="K18" s="90"/>
      <c r="L18" s="90"/>
      <c r="M18" s="90"/>
      <c r="N18" s="90"/>
      <c r="O18" s="90"/>
      <c r="P18" s="90"/>
      <c r="Q18" s="90"/>
      <c r="R18" s="90"/>
      <c r="S18" s="445"/>
      <c r="T18" s="97">
        <v>46560040115</v>
      </c>
      <c r="U18" s="97"/>
    </row>
    <row r="19" spans="1:21" ht="12" customHeight="1" x14ac:dyDescent="0.2">
      <c r="A19" s="453" t="s">
        <v>1801</v>
      </c>
      <c r="B19" s="122" t="s">
        <v>534</v>
      </c>
      <c r="C19" s="148" t="s">
        <v>535</v>
      </c>
      <c r="D19" s="250">
        <v>0</v>
      </c>
      <c r="E19" s="251">
        <v>2.68</v>
      </c>
      <c r="F19" s="510">
        <v>2.68</v>
      </c>
      <c r="G19" s="460">
        <f>F19</f>
        <v>2.68</v>
      </c>
      <c r="H19" s="357">
        <v>13400</v>
      </c>
      <c r="I19" s="109" t="s">
        <v>16</v>
      </c>
      <c r="J19" s="109"/>
      <c r="K19" s="109"/>
      <c r="L19" s="109"/>
      <c r="M19" s="109"/>
      <c r="N19" s="109"/>
      <c r="O19" s="109"/>
      <c r="P19" s="109"/>
      <c r="Q19" s="109"/>
      <c r="R19" s="109"/>
      <c r="S19" s="122"/>
      <c r="T19" s="104">
        <v>46560060411</v>
      </c>
      <c r="U19" s="104"/>
    </row>
    <row r="20" spans="1:21" ht="12" customHeight="1" x14ac:dyDescent="0.2">
      <c r="A20" s="449" t="s">
        <v>1777</v>
      </c>
      <c r="B20" s="123" t="s">
        <v>516</v>
      </c>
      <c r="C20" s="450" t="s">
        <v>517</v>
      </c>
      <c r="D20" s="222">
        <v>0</v>
      </c>
      <c r="E20" s="223">
        <v>0.54</v>
      </c>
      <c r="F20" s="507">
        <v>0.54</v>
      </c>
      <c r="G20" s="460">
        <f>F20</f>
        <v>0.54</v>
      </c>
      <c r="H20" s="464">
        <v>2160</v>
      </c>
      <c r="I20" s="85" t="s">
        <v>16</v>
      </c>
      <c r="J20" s="85"/>
      <c r="K20" s="85"/>
      <c r="L20" s="85"/>
      <c r="M20" s="85"/>
      <c r="N20" s="85"/>
      <c r="O20" s="85"/>
      <c r="P20" s="85"/>
      <c r="Q20" s="85"/>
      <c r="R20" s="85"/>
      <c r="S20" s="123"/>
      <c r="T20" s="95">
        <v>46560060399</v>
      </c>
      <c r="U20" s="95"/>
    </row>
    <row r="21" spans="1:21" ht="12" customHeight="1" x14ac:dyDescent="0.2">
      <c r="A21" s="453" t="s">
        <v>1778</v>
      </c>
      <c r="B21" s="122" t="s">
        <v>518</v>
      </c>
      <c r="C21" s="456" t="s">
        <v>519</v>
      </c>
      <c r="D21" s="250">
        <v>0</v>
      </c>
      <c r="E21" s="251">
        <v>0.08</v>
      </c>
      <c r="F21" s="510">
        <v>0.08</v>
      </c>
      <c r="G21" s="460">
        <f>F21</f>
        <v>0.08</v>
      </c>
      <c r="H21" s="357">
        <v>320</v>
      </c>
      <c r="I21" s="109" t="s">
        <v>16</v>
      </c>
      <c r="J21" s="109"/>
      <c r="K21" s="109"/>
      <c r="L21" s="109"/>
      <c r="M21" s="109"/>
      <c r="N21" s="109"/>
      <c r="O21" s="109"/>
      <c r="P21" s="109"/>
      <c r="Q21" s="109"/>
      <c r="R21" s="109"/>
      <c r="S21" s="122"/>
      <c r="T21" s="104">
        <v>46560060400</v>
      </c>
      <c r="U21" s="104"/>
    </row>
    <row r="22" spans="1:21" ht="12" customHeight="1" x14ac:dyDescent="0.2">
      <c r="A22" s="451" t="s">
        <v>1779</v>
      </c>
      <c r="B22" s="119" t="s">
        <v>496</v>
      </c>
      <c r="C22" s="421" t="s">
        <v>497</v>
      </c>
      <c r="D22" s="222">
        <v>0</v>
      </c>
      <c r="E22" s="223">
        <v>0.34</v>
      </c>
      <c r="F22" s="507">
        <v>0.34</v>
      </c>
      <c r="G22" s="508"/>
      <c r="H22" s="461">
        <v>1360</v>
      </c>
      <c r="I22" s="85" t="s">
        <v>16</v>
      </c>
      <c r="J22" s="85"/>
      <c r="K22" s="85"/>
      <c r="L22" s="85"/>
      <c r="M22" s="85"/>
      <c r="N22" s="85"/>
      <c r="O22" s="85"/>
      <c r="P22" s="85"/>
      <c r="Q22" s="85"/>
      <c r="R22" s="85"/>
      <c r="S22" s="123"/>
      <c r="T22" s="95">
        <v>46560060600</v>
      </c>
      <c r="U22" s="95"/>
    </row>
    <row r="23" spans="1:21" ht="12" customHeight="1" x14ac:dyDescent="0.2">
      <c r="A23" s="454"/>
      <c r="B23" s="120"/>
      <c r="C23" s="414"/>
      <c r="D23" s="226">
        <v>0.34</v>
      </c>
      <c r="E23" s="227">
        <v>0.92999999999999994</v>
      </c>
      <c r="F23" s="513">
        <v>0.59</v>
      </c>
      <c r="G23" s="514"/>
      <c r="H23" s="465">
        <v>2360</v>
      </c>
      <c r="I23" s="88" t="s">
        <v>16</v>
      </c>
      <c r="J23" s="88"/>
      <c r="K23" s="88"/>
      <c r="L23" s="88"/>
      <c r="M23" s="88"/>
      <c r="N23" s="88"/>
      <c r="O23" s="88"/>
      <c r="P23" s="88"/>
      <c r="Q23" s="88"/>
      <c r="R23" s="88"/>
      <c r="S23" s="455"/>
      <c r="T23" s="1557">
        <v>46560060015</v>
      </c>
      <c r="U23" s="96"/>
    </row>
    <row r="24" spans="1:21" ht="12" customHeight="1" x14ac:dyDescent="0.2">
      <c r="A24" s="452"/>
      <c r="B24" s="121"/>
      <c r="C24" s="383"/>
      <c r="D24" s="226">
        <v>0.92999999999999994</v>
      </c>
      <c r="E24" s="227">
        <v>1.17</v>
      </c>
      <c r="F24" s="513">
        <v>0.24</v>
      </c>
      <c r="G24" s="509">
        <f>SUM(F22:F24)</f>
        <v>1.17</v>
      </c>
      <c r="H24" s="466">
        <v>960</v>
      </c>
      <c r="I24" s="88" t="s">
        <v>16</v>
      </c>
      <c r="J24" s="88"/>
      <c r="K24" s="88"/>
      <c r="L24" s="88"/>
      <c r="M24" s="88"/>
      <c r="N24" s="88"/>
      <c r="O24" s="88"/>
      <c r="P24" s="88"/>
      <c r="Q24" s="88"/>
      <c r="R24" s="88"/>
      <c r="S24" s="455"/>
      <c r="T24" s="96">
        <v>46560060401</v>
      </c>
      <c r="U24" s="96"/>
    </row>
    <row r="25" spans="1:21" ht="12" customHeight="1" x14ac:dyDescent="0.2">
      <c r="A25" s="449" t="s">
        <v>1780</v>
      </c>
      <c r="B25" s="123" t="s">
        <v>520</v>
      </c>
      <c r="C25" s="108" t="s">
        <v>521</v>
      </c>
      <c r="D25" s="222">
        <v>0</v>
      </c>
      <c r="E25" s="223">
        <v>0.11</v>
      </c>
      <c r="F25" s="507">
        <v>0.11</v>
      </c>
      <c r="G25" s="460">
        <f>F25</f>
        <v>0.11</v>
      </c>
      <c r="H25" s="464">
        <v>330</v>
      </c>
      <c r="I25" s="85" t="s">
        <v>16</v>
      </c>
      <c r="J25" s="85"/>
      <c r="K25" s="85"/>
      <c r="L25" s="85"/>
      <c r="M25" s="85"/>
      <c r="N25" s="85"/>
      <c r="O25" s="85"/>
      <c r="P25" s="85"/>
      <c r="Q25" s="85"/>
      <c r="R25" s="85"/>
      <c r="S25" s="123"/>
      <c r="T25" s="95">
        <v>46560060403</v>
      </c>
      <c r="U25" s="95"/>
    </row>
    <row r="26" spans="1:21" ht="12" customHeight="1" x14ac:dyDescent="0.2">
      <c r="A26" s="449" t="s">
        <v>1781</v>
      </c>
      <c r="B26" s="123" t="s">
        <v>498</v>
      </c>
      <c r="C26" s="450" t="s">
        <v>499</v>
      </c>
      <c r="D26" s="222">
        <v>0</v>
      </c>
      <c r="E26" s="223">
        <v>0.19</v>
      </c>
      <c r="F26" s="507">
        <v>0.19</v>
      </c>
      <c r="G26" s="460">
        <f>F26</f>
        <v>0.19</v>
      </c>
      <c r="H26" s="464">
        <v>760</v>
      </c>
      <c r="I26" s="85" t="s">
        <v>18</v>
      </c>
      <c r="J26" s="85"/>
      <c r="K26" s="85"/>
      <c r="L26" s="85"/>
      <c r="M26" s="85"/>
      <c r="N26" s="85"/>
      <c r="O26" s="85"/>
      <c r="P26" s="85"/>
      <c r="Q26" s="85"/>
      <c r="R26" s="85"/>
      <c r="S26" s="123"/>
      <c r="T26" s="95">
        <v>46560060404</v>
      </c>
      <c r="U26" s="95" t="s">
        <v>1407</v>
      </c>
    </row>
    <row r="27" spans="1:21" ht="12" customHeight="1" x14ac:dyDescent="0.2">
      <c r="A27" s="451" t="s">
        <v>1782</v>
      </c>
      <c r="B27" s="119" t="s">
        <v>500</v>
      </c>
      <c r="C27" s="141" t="s">
        <v>501</v>
      </c>
      <c r="D27" s="222">
        <v>0</v>
      </c>
      <c r="E27" s="223">
        <v>0.14000000000000001</v>
      </c>
      <c r="F27" s="507">
        <v>0.14000000000000001</v>
      </c>
      <c r="G27" s="508"/>
      <c r="H27" s="461">
        <v>560</v>
      </c>
      <c r="I27" s="85" t="s">
        <v>18</v>
      </c>
      <c r="J27" s="85"/>
      <c r="K27" s="85"/>
      <c r="L27" s="85"/>
      <c r="M27" s="85"/>
      <c r="N27" s="85"/>
      <c r="O27" s="85"/>
      <c r="P27" s="85"/>
      <c r="Q27" s="85"/>
      <c r="R27" s="85"/>
      <c r="S27" s="123"/>
      <c r="T27" s="95">
        <v>46560060486</v>
      </c>
      <c r="U27" s="95" t="s">
        <v>1407</v>
      </c>
    </row>
    <row r="28" spans="1:21" ht="12" customHeight="1" x14ac:dyDescent="0.2">
      <c r="A28" s="452"/>
      <c r="B28" s="121"/>
      <c r="C28" s="383"/>
      <c r="D28" s="230">
        <v>0.14000000000000001</v>
      </c>
      <c r="E28" s="231">
        <v>0.16</v>
      </c>
      <c r="F28" s="512">
        <v>0.02</v>
      </c>
      <c r="G28" s="509">
        <f>F27+F28</f>
        <v>0.16</v>
      </c>
      <c r="H28" s="462">
        <v>80</v>
      </c>
      <c r="I28" s="90" t="s">
        <v>17</v>
      </c>
      <c r="J28" s="90"/>
      <c r="K28" s="90"/>
      <c r="L28" s="90"/>
      <c r="M28" s="90"/>
      <c r="N28" s="90"/>
      <c r="O28" s="90"/>
      <c r="P28" s="90"/>
      <c r="Q28" s="90"/>
      <c r="R28" s="90"/>
      <c r="S28" s="445"/>
      <c r="T28" s="97">
        <v>46560060486</v>
      </c>
      <c r="U28" s="97" t="s">
        <v>1407</v>
      </c>
    </row>
    <row r="29" spans="1:21" ht="12" customHeight="1" x14ac:dyDescent="0.2">
      <c r="A29" s="449" t="s">
        <v>1783</v>
      </c>
      <c r="B29" s="123" t="s">
        <v>502</v>
      </c>
      <c r="C29" s="450" t="s">
        <v>503</v>
      </c>
      <c r="D29" s="222">
        <v>0</v>
      </c>
      <c r="E29" s="223">
        <v>0.14000000000000001</v>
      </c>
      <c r="F29" s="507">
        <v>0.14000000000000001</v>
      </c>
      <c r="G29" s="460">
        <f>F29</f>
        <v>0.14000000000000001</v>
      </c>
      <c r="H29" s="464">
        <v>560</v>
      </c>
      <c r="I29" s="85" t="s">
        <v>16</v>
      </c>
      <c r="J29" s="85"/>
      <c r="K29" s="85"/>
      <c r="L29" s="85"/>
      <c r="M29" s="85"/>
      <c r="N29" s="85"/>
      <c r="O29" s="85"/>
      <c r="P29" s="85"/>
      <c r="Q29" s="85"/>
      <c r="R29" s="85"/>
      <c r="S29" s="123"/>
      <c r="T29" s="95">
        <v>46560060405</v>
      </c>
      <c r="U29" s="95" t="s">
        <v>1407</v>
      </c>
    </row>
    <row r="30" spans="1:21" ht="12" customHeight="1" x14ac:dyDescent="0.2">
      <c r="A30" s="449" t="s">
        <v>1784</v>
      </c>
      <c r="B30" s="123" t="s">
        <v>522</v>
      </c>
      <c r="C30" s="456" t="s">
        <v>523</v>
      </c>
      <c r="D30" s="222">
        <v>0</v>
      </c>
      <c r="E30" s="223">
        <v>0.25</v>
      </c>
      <c r="F30" s="507">
        <v>0.25</v>
      </c>
      <c r="G30" s="460">
        <f>F30</f>
        <v>0.25</v>
      </c>
      <c r="H30" s="464">
        <v>1375</v>
      </c>
      <c r="I30" s="85" t="s">
        <v>18</v>
      </c>
      <c r="J30" s="85"/>
      <c r="K30" s="85"/>
      <c r="L30" s="85"/>
      <c r="M30" s="85"/>
      <c r="N30" s="85"/>
      <c r="O30" s="85"/>
      <c r="P30" s="85"/>
      <c r="Q30" s="85"/>
      <c r="R30" s="85"/>
      <c r="S30" s="123"/>
      <c r="T30" s="95">
        <v>46560060492</v>
      </c>
      <c r="U30" s="95" t="s">
        <v>1407</v>
      </c>
    </row>
    <row r="31" spans="1:21" ht="12" customHeight="1" x14ac:dyDescent="0.2">
      <c r="A31" s="451" t="s">
        <v>1785</v>
      </c>
      <c r="B31" s="119" t="s">
        <v>504</v>
      </c>
      <c r="C31" s="141" t="s">
        <v>505</v>
      </c>
      <c r="D31" s="222">
        <v>0</v>
      </c>
      <c r="E31" s="223">
        <v>0.15</v>
      </c>
      <c r="F31" s="507">
        <v>0.15</v>
      </c>
      <c r="G31" s="508"/>
      <c r="H31" s="461">
        <v>525</v>
      </c>
      <c r="I31" s="85" t="s">
        <v>18</v>
      </c>
      <c r="J31" s="85"/>
      <c r="K31" s="85"/>
      <c r="L31" s="85"/>
      <c r="M31" s="85"/>
      <c r="N31" s="85"/>
      <c r="O31" s="85"/>
      <c r="P31" s="85"/>
      <c r="Q31" s="85"/>
      <c r="R31" s="85"/>
      <c r="S31" s="123"/>
      <c r="T31" s="95">
        <v>46560060407</v>
      </c>
      <c r="U31" s="95"/>
    </row>
    <row r="32" spans="1:21" ht="12" customHeight="1" x14ac:dyDescent="0.2">
      <c r="A32" s="452"/>
      <c r="B32" s="121"/>
      <c r="C32" s="383"/>
      <c r="D32" s="226">
        <v>0.15</v>
      </c>
      <c r="E32" s="227">
        <v>0.85000000000000009</v>
      </c>
      <c r="F32" s="513">
        <v>0.7</v>
      </c>
      <c r="G32" s="509">
        <f>F31+F32</f>
        <v>0.85</v>
      </c>
      <c r="H32" s="466">
        <v>3050</v>
      </c>
      <c r="I32" s="88" t="s">
        <v>16</v>
      </c>
      <c r="J32" s="88"/>
      <c r="K32" s="88"/>
      <c r="L32" s="88"/>
      <c r="M32" s="88"/>
      <c r="N32" s="88"/>
      <c r="O32" s="88"/>
      <c r="P32" s="88"/>
      <c r="Q32" s="88"/>
      <c r="R32" s="88"/>
      <c r="S32" s="455"/>
      <c r="T32" s="96">
        <v>46560060407</v>
      </c>
      <c r="U32" s="96"/>
    </row>
    <row r="33" spans="1:21" ht="12" customHeight="1" x14ac:dyDescent="0.2">
      <c r="A33" s="449" t="s">
        <v>1786</v>
      </c>
      <c r="B33" s="123" t="s">
        <v>524</v>
      </c>
      <c r="C33" s="450" t="s">
        <v>525</v>
      </c>
      <c r="D33" s="222">
        <v>0</v>
      </c>
      <c r="E33" s="223">
        <v>0.08</v>
      </c>
      <c r="F33" s="507">
        <v>0.08</v>
      </c>
      <c r="G33" s="460">
        <f t="shared" ref="G33:G37" si="0">F33</f>
        <v>0.08</v>
      </c>
      <c r="H33" s="464">
        <v>240</v>
      </c>
      <c r="I33" s="85" t="s">
        <v>16</v>
      </c>
      <c r="J33" s="85"/>
      <c r="K33" s="85"/>
      <c r="L33" s="85"/>
      <c r="M33" s="85"/>
      <c r="N33" s="85"/>
      <c r="O33" s="85"/>
      <c r="P33" s="85"/>
      <c r="Q33" s="85"/>
      <c r="R33" s="85"/>
      <c r="S33" s="123"/>
      <c r="T33" s="95">
        <v>46560060492</v>
      </c>
      <c r="U33" s="95"/>
    </row>
    <row r="34" spans="1:21" ht="12" customHeight="1" x14ac:dyDescent="0.2">
      <c r="A34" s="449" t="s">
        <v>1787</v>
      </c>
      <c r="B34" s="123" t="s">
        <v>526</v>
      </c>
      <c r="C34" s="450" t="s">
        <v>527</v>
      </c>
      <c r="D34" s="222">
        <v>0</v>
      </c>
      <c r="E34" s="223">
        <v>0.2</v>
      </c>
      <c r="F34" s="507">
        <v>0.2</v>
      </c>
      <c r="G34" s="460">
        <f t="shared" si="0"/>
        <v>0.2</v>
      </c>
      <c r="H34" s="464">
        <v>700</v>
      </c>
      <c r="I34" s="85" t="s">
        <v>16</v>
      </c>
      <c r="J34" s="85"/>
      <c r="K34" s="85"/>
      <c r="L34" s="85"/>
      <c r="M34" s="85"/>
      <c r="N34" s="85"/>
      <c r="O34" s="85"/>
      <c r="P34" s="85"/>
      <c r="Q34" s="85"/>
      <c r="R34" s="85"/>
      <c r="S34" s="123"/>
      <c r="T34" s="95">
        <v>46560060417</v>
      </c>
      <c r="U34" s="95"/>
    </row>
    <row r="35" spans="1:21" ht="12" customHeight="1" x14ac:dyDescent="0.2">
      <c r="A35" s="449" t="s">
        <v>1788</v>
      </c>
      <c r="B35" s="123" t="s">
        <v>528</v>
      </c>
      <c r="C35" s="450" t="s">
        <v>529</v>
      </c>
      <c r="D35" s="222">
        <v>0</v>
      </c>
      <c r="E35" s="223">
        <v>1.92</v>
      </c>
      <c r="F35" s="507">
        <v>1.92</v>
      </c>
      <c r="G35" s="460">
        <f t="shared" si="0"/>
        <v>1.92</v>
      </c>
      <c r="H35" s="464">
        <v>6050</v>
      </c>
      <c r="I35" s="85" t="s">
        <v>16</v>
      </c>
      <c r="J35" s="85"/>
      <c r="K35" s="85"/>
      <c r="L35" s="85"/>
      <c r="M35" s="85"/>
      <c r="N35" s="85"/>
      <c r="O35" s="85"/>
      <c r="P35" s="85"/>
      <c r="Q35" s="85"/>
      <c r="R35" s="85"/>
      <c r="S35" s="123"/>
      <c r="T35" s="95">
        <v>46560060410</v>
      </c>
      <c r="U35" s="95"/>
    </row>
    <row r="36" spans="1:21" ht="12" customHeight="1" x14ac:dyDescent="0.2">
      <c r="A36" s="449" t="s">
        <v>1789</v>
      </c>
      <c r="B36" s="123" t="s">
        <v>506</v>
      </c>
      <c r="C36" s="450" t="s">
        <v>507</v>
      </c>
      <c r="D36" s="222">
        <v>0</v>
      </c>
      <c r="E36" s="223">
        <v>3.0300000000000002</v>
      </c>
      <c r="F36" s="507">
        <v>3.0300000000000002</v>
      </c>
      <c r="G36" s="460">
        <f>F36</f>
        <v>3.0300000000000002</v>
      </c>
      <c r="H36" s="464">
        <v>12720</v>
      </c>
      <c r="I36" s="85" t="s">
        <v>16</v>
      </c>
      <c r="J36" s="85"/>
      <c r="K36" s="85"/>
      <c r="L36" s="85"/>
      <c r="M36" s="85"/>
      <c r="N36" s="85"/>
      <c r="O36" s="85"/>
      <c r="P36" s="85"/>
      <c r="Q36" s="85"/>
      <c r="R36" s="85"/>
      <c r="S36" s="123"/>
      <c r="T36" s="95">
        <v>46560060409</v>
      </c>
      <c r="U36" s="95"/>
    </row>
    <row r="37" spans="1:21" ht="12" customHeight="1" x14ac:dyDescent="0.2">
      <c r="A37" s="453" t="s">
        <v>1790</v>
      </c>
      <c r="B37" s="122" t="s">
        <v>530</v>
      </c>
      <c r="C37" s="456" t="s">
        <v>531</v>
      </c>
      <c r="D37" s="250">
        <v>0</v>
      </c>
      <c r="E37" s="251">
        <v>0.36</v>
      </c>
      <c r="F37" s="510">
        <v>0.36</v>
      </c>
      <c r="G37" s="460">
        <f t="shared" si="0"/>
        <v>0.36</v>
      </c>
      <c r="H37" s="357">
        <v>1080</v>
      </c>
      <c r="I37" s="109" t="s">
        <v>16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22"/>
      <c r="T37" s="104">
        <v>46560060397</v>
      </c>
      <c r="U37" s="104"/>
    </row>
    <row r="38" spans="1:21" ht="12" customHeight="1" x14ac:dyDescent="0.2">
      <c r="A38" s="451" t="s">
        <v>1791</v>
      </c>
      <c r="B38" s="119" t="s">
        <v>532</v>
      </c>
      <c r="C38" s="421" t="s">
        <v>533</v>
      </c>
      <c r="D38" s="222">
        <v>0</v>
      </c>
      <c r="E38" s="223">
        <v>0.23</v>
      </c>
      <c r="F38" s="279">
        <v>0.23</v>
      </c>
      <c r="G38" s="508"/>
      <c r="H38" s="461">
        <v>805</v>
      </c>
      <c r="I38" s="457" t="s">
        <v>16</v>
      </c>
      <c r="J38" s="457"/>
      <c r="K38" s="457"/>
      <c r="L38" s="457"/>
      <c r="M38" s="457"/>
      <c r="N38" s="457"/>
      <c r="O38" s="457"/>
      <c r="P38" s="457"/>
      <c r="Q38" s="457"/>
      <c r="R38" s="457"/>
      <c r="S38" s="123"/>
      <c r="T38" s="95">
        <v>46560060484</v>
      </c>
      <c r="U38" s="700"/>
    </row>
    <row r="39" spans="1:21" ht="12" customHeight="1" x14ac:dyDescent="0.2">
      <c r="A39" s="454"/>
      <c r="B39" s="120"/>
      <c r="C39" s="414"/>
      <c r="D39" s="284">
        <v>0.23</v>
      </c>
      <c r="E39" s="274">
        <v>0.79</v>
      </c>
      <c r="F39" s="281">
        <v>0.56000000000000005</v>
      </c>
      <c r="G39" s="514"/>
      <c r="H39" s="463">
        <v>1680</v>
      </c>
      <c r="I39" s="458" t="s">
        <v>17</v>
      </c>
      <c r="J39" s="458"/>
      <c r="K39" s="458"/>
      <c r="L39" s="458"/>
      <c r="M39" s="458"/>
      <c r="N39" s="458"/>
      <c r="O39" s="458"/>
      <c r="P39" s="458"/>
      <c r="Q39" s="458"/>
      <c r="R39" s="458"/>
      <c r="S39" s="120"/>
      <c r="T39" s="111">
        <v>46560060484</v>
      </c>
      <c r="U39" s="702"/>
    </row>
    <row r="40" spans="1:21" ht="12" customHeight="1" x14ac:dyDescent="0.2">
      <c r="A40" s="452"/>
      <c r="B40" s="121"/>
      <c r="C40" s="383"/>
      <c r="D40" s="230">
        <v>0.79</v>
      </c>
      <c r="E40" s="231">
        <v>2.3600000000000003</v>
      </c>
      <c r="F40" s="280">
        <v>1.57</v>
      </c>
      <c r="G40" s="509">
        <f>SUM(F38:F40)</f>
        <v>2.3600000000000003</v>
      </c>
      <c r="H40" s="462">
        <v>4710</v>
      </c>
      <c r="I40" s="90" t="s">
        <v>17</v>
      </c>
      <c r="J40" s="90"/>
      <c r="K40" s="90"/>
      <c r="L40" s="90"/>
      <c r="M40" s="90"/>
      <c r="N40" s="90"/>
      <c r="O40" s="90"/>
      <c r="P40" s="90"/>
      <c r="Q40" s="90"/>
      <c r="R40" s="90"/>
      <c r="S40" s="445"/>
      <c r="T40" s="97">
        <v>46560050127</v>
      </c>
      <c r="U40" s="97"/>
    </row>
    <row r="41" spans="1:21" ht="12" customHeight="1" x14ac:dyDescent="0.2">
      <c r="A41" s="453" t="s">
        <v>1792</v>
      </c>
      <c r="B41" s="122" t="s">
        <v>508</v>
      </c>
      <c r="C41" s="196" t="s">
        <v>509</v>
      </c>
      <c r="D41" s="250">
        <v>0</v>
      </c>
      <c r="E41" s="251">
        <v>2.4300000000000002</v>
      </c>
      <c r="F41" s="510">
        <v>2.4300000000000002</v>
      </c>
      <c r="G41" s="460">
        <f>F41</f>
        <v>2.4300000000000002</v>
      </c>
      <c r="H41" s="357">
        <v>9720</v>
      </c>
      <c r="I41" s="109" t="s">
        <v>16</v>
      </c>
      <c r="J41" s="109"/>
      <c r="K41" s="109"/>
      <c r="L41" s="109"/>
      <c r="M41" s="109"/>
      <c r="N41" s="109"/>
      <c r="O41" s="109"/>
      <c r="P41" s="109"/>
      <c r="Q41" s="109"/>
      <c r="R41" s="109"/>
      <c r="S41" s="122"/>
      <c r="T41" s="104">
        <v>46560020026</v>
      </c>
      <c r="U41" s="104"/>
    </row>
    <row r="42" spans="1:21" ht="5.0999999999999996" customHeight="1" x14ac:dyDescent="0.2">
      <c r="A42" s="28"/>
      <c r="B42" s="28"/>
      <c r="C42" s="29"/>
      <c r="F42" s="23"/>
      <c r="G42" s="23"/>
      <c r="M42" s="45"/>
      <c r="N42" s="41"/>
      <c r="R42" s="41"/>
      <c r="S42" s="41"/>
    </row>
    <row r="43" spans="1:21" ht="12" customHeight="1" x14ac:dyDescent="0.2">
      <c r="A43" s="30" t="s">
        <v>483</v>
      </c>
      <c r="B43" s="17"/>
      <c r="C43" s="17"/>
      <c r="D43" s="17"/>
      <c r="E43" s="17"/>
      <c r="F43" s="37"/>
      <c r="G43" s="304">
        <f>SUM(G8:G41)</f>
        <v>32.369999999999997</v>
      </c>
      <c r="H43" s="31">
        <f>SUM(H8:H41)</f>
        <v>141945</v>
      </c>
      <c r="I43" s="18"/>
      <c r="J43" s="8"/>
      <c r="K43" s="19"/>
      <c r="L43" s="20" t="s">
        <v>19</v>
      </c>
      <c r="M43" s="46">
        <f>SUM(M8:M41)</f>
        <v>10</v>
      </c>
      <c r="N43" s="42">
        <f>SUM(N8:N41)</f>
        <v>67</v>
      </c>
      <c r="O43" s="16"/>
      <c r="P43" s="16"/>
      <c r="Q43" s="20" t="s">
        <v>20</v>
      </c>
      <c r="R43" s="42">
        <f>SUM(R8:R41)</f>
        <v>0</v>
      </c>
      <c r="S43" s="42">
        <f>SUM(S8:S41)</f>
        <v>0</v>
      </c>
      <c r="T43" s="16"/>
    </row>
    <row r="44" spans="1:21" ht="12" customHeight="1" x14ac:dyDescent="0.2">
      <c r="A44" s="32" t="s">
        <v>21</v>
      </c>
      <c r="B44" s="21"/>
      <c r="C44" s="21"/>
      <c r="D44" s="21"/>
      <c r="E44" s="21"/>
      <c r="F44" s="37"/>
      <c r="G44" s="47">
        <f>SUMIF(I8:I41,"melnais",F8:F41)+SUMIF(I8:I41,"virsmas aps.",F8:F41)</f>
        <v>0.73000000000000009</v>
      </c>
      <c r="H44" s="48">
        <f>SUMIF(I8:I41,"melnais",H8:H41)+SUMIF(I8:I41,"virsmas aps.",H8:H41)</f>
        <v>3220</v>
      </c>
      <c r="I44" s="22"/>
      <c r="J44" s="23"/>
      <c r="K44" s="16"/>
      <c r="L44" s="16"/>
      <c r="M44" s="24"/>
      <c r="N44" s="24"/>
      <c r="O44" s="16"/>
      <c r="P44" s="16"/>
      <c r="Q44" s="16"/>
      <c r="R44" s="16"/>
      <c r="S44" s="16"/>
      <c r="T44" s="16"/>
    </row>
    <row r="45" spans="1:21" ht="12" customHeight="1" x14ac:dyDescent="0.2">
      <c r="A45" s="32" t="s">
        <v>22</v>
      </c>
      <c r="B45" s="21"/>
      <c r="C45" s="21"/>
      <c r="D45" s="21"/>
      <c r="E45" s="21"/>
      <c r="F45" s="37"/>
      <c r="G45" s="47">
        <f>SUMIF(I8:I41,"bruģis",F8:F41)</f>
        <v>0</v>
      </c>
      <c r="H45" s="48">
        <f>SUMIF(I8:I41,"bruģis",H8:H41)</f>
        <v>0</v>
      </c>
      <c r="J45" s="58"/>
      <c r="K45" s="58"/>
      <c r="L45" s="58"/>
      <c r="O45" s="16"/>
      <c r="P45" s="16"/>
      <c r="Q45" s="16"/>
      <c r="R45" s="16"/>
      <c r="S45" s="16"/>
      <c r="T45" s="16"/>
    </row>
    <row r="46" spans="1:21" ht="12" customHeight="1" x14ac:dyDescent="0.2">
      <c r="A46" s="32" t="s">
        <v>23</v>
      </c>
      <c r="B46" s="21"/>
      <c r="C46" s="21"/>
      <c r="D46" s="21"/>
      <c r="E46" s="21"/>
      <c r="F46" s="37"/>
      <c r="G46" s="47">
        <f>SUMIF(I8:I41,"grants",F8:F41)</f>
        <v>29.489999999999991</v>
      </c>
      <c r="H46" s="48">
        <f>SUMIF(I8:I41,"grants",H8:H41)</f>
        <v>132255</v>
      </c>
      <c r="J46" s="58"/>
      <c r="K46" s="16"/>
      <c r="L46" s="58" t="s">
        <v>46</v>
      </c>
      <c r="O46" s="16"/>
      <c r="P46" s="16"/>
      <c r="Q46" s="16"/>
      <c r="R46" s="16"/>
      <c r="S46" s="16"/>
      <c r="T46" s="16"/>
    </row>
    <row r="47" spans="1:21" ht="12" customHeight="1" x14ac:dyDescent="0.2">
      <c r="A47" s="32" t="s">
        <v>25</v>
      </c>
      <c r="B47" s="21"/>
      <c r="C47" s="21"/>
      <c r="D47" s="21"/>
      <c r="E47" s="21"/>
      <c r="F47" s="37"/>
      <c r="G47" s="47">
        <f>SUMIF(I8:I41,"cits segums",F8:F41)</f>
        <v>2.1500000000000004</v>
      </c>
      <c r="H47" s="48">
        <f>SUMIF(I8:I41,"cits segums",H8:H41)</f>
        <v>6470</v>
      </c>
      <c r="I47" s="23"/>
      <c r="J47" s="8"/>
      <c r="K47" s="25"/>
      <c r="O47" s="16"/>
      <c r="P47" s="16"/>
      <c r="Q47" s="16"/>
      <c r="R47" s="16"/>
      <c r="S47" s="16"/>
      <c r="T47" s="16"/>
    </row>
    <row r="48" spans="1:21" ht="5.0999999999999996" customHeight="1" x14ac:dyDescent="0.2">
      <c r="A48" s="5"/>
      <c r="B48" s="5"/>
      <c r="C48" s="5"/>
      <c r="D48" s="5"/>
      <c r="E48" s="5"/>
      <c r="F48" s="26"/>
      <c r="G48" s="26"/>
      <c r="H48" s="33"/>
      <c r="I48" s="14"/>
      <c r="J48" s="8"/>
      <c r="K48" s="16"/>
      <c r="O48" s="16"/>
      <c r="P48" s="16"/>
      <c r="Q48" s="16"/>
      <c r="R48" s="16"/>
      <c r="S48" s="16"/>
      <c r="T48" s="16"/>
    </row>
    <row r="49" spans="1:21" ht="12" customHeight="1" x14ac:dyDescent="0.2">
      <c r="A49" s="4" t="s">
        <v>45</v>
      </c>
      <c r="B49" s="50" t="str">
        <f>AN!B65</f>
        <v>SIA "Ceļu inženieri" ceļu būvtehiķis Uldis Bite</v>
      </c>
      <c r="C49" s="50"/>
      <c r="D49" s="50"/>
      <c r="E49" s="50"/>
      <c r="F49" s="50"/>
      <c r="G49" s="27"/>
      <c r="H49" s="54" t="s">
        <v>41</v>
      </c>
      <c r="I49" s="1588" t="str">
        <f>AN!I65</f>
        <v>2024.gada 4.novembris</v>
      </c>
      <c r="J49" s="1588"/>
      <c r="K49" s="53"/>
      <c r="L49" s="54" t="s">
        <v>42</v>
      </c>
      <c r="M49" s="27"/>
      <c r="N49" s="27"/>
      <c r="Q49" s="16"/>
      <c r="R49" s="16"/>
      <c r="S49" s="16"/>
      <c r="T49" s="16"/>
    </row>
    <row r="50" spans="1:21" ht="5.0999999999999996" customHeight="1" x14ac:dyDescent="0.2">
      <c r="A50" s="6"/>
      <c r="B50" s="51"/>
      <c r="C50" s="51"/>
      <c r="D50" s="51"/>
      <c r="E50" s="51"/>
      <c r="F50" s="51"/>
      <c r="G50" s="57"/>
      <c r="H50" s="52"/>
      <c r="I50" s="51"/>
      <c r="J50" s="51"/>
      <c r="K50" s="52"/>
      <c r="L50" s="55"/>
      <c r="N50" s="57"/>
      <c r="O50" s="57"/>
      <c r="P50" s="39"/>
      <c r="Q50" s="16"/>
      <c r="R50" s="16"/>
      <c r="S50" s="16"/>
      <c r="T50" s="16"/>
    </row>
    <row r="51" spans="1:21" ht="12" customHeight="1" x14ac:dyDescent="0.2">
      <c r="A51" s="4" t="s">
        <v>44</v>
      </c>
      <c r="B51" s="50" t="str">
        <f>AN!B67</f>
        <v>Dobeles novada domes priekšsēdētājs Ivars Gorskis</v>
      </c>
      <c r="C51" s="50"/>
      <c r="D51" s="50"/>
      <c r="E51" s="50"/>
      <c r="F51" s="50"/>
      <c r="G51" s="27"/>
      <c r="H51" s="54" t="s">
        <v>41</v>
      </c>
      <c r="I51" s="1588"/>
      <c r="J51" s="1588"/>
      <c r="K51" s="53"/>
      <c r="L51" s="54" t="s">
        <v>42</v>
      </c>
      <c r="M51" s="27"/>
      <c r="N51" s="27"/>
      <c r="Q51" s="16"/>
      <c r="R51" s="16"/>
      <c r="S51" s="16"/>
      <c r="T51" s="16"/>
    </row>
    <row r="52" spans="1:21" ht="5.0999999999999996" customHeight="1" x14ac:dyDescent="0.2">
      <c r="A52" s="4"/>
      <c r="B52" s="51"/>
      <c r="C52" s="51"/>
      <c r="D52" s="51"/>
      <c r="E52" s="51"/>
      <c r="F52" s="51"/>
      <c r="G52" s="57"/>
      <c r="H52" s="52"/>
      <c r="I52" s="51"/>
      <c r="J52" s="51"/>
      <c r="K52" s="52"/>
      <c r="L52" s="55"/>
      <c r="N52" s="57"/>
      <c r="O52" s="57"/>
      <c r="P52" s="39"/>
      <c r="Q52" s="16"/>
      <c r="R52" s="16"/>
      <c r="S52" s="16"/>
      <c r="T52" s="16"/>
    </row>
    <row r="53" spans="1:21" ht="12" customHeight="1" x14ac:dyDescent="0.2">
      <c r="A53" s="4" t="s">
        <v>43</v>
      </c>
      <c r="B53" s="50" t="str">
        <f>AN!B69</f>
        <v>VSIA "Latvijas Valsts ceļi" Zemgales reģisonālā nodaļa</v>
      </c>
      <c r="C53" s="50"/>
      <c r="D53" s="50"/>
      <c r="E53" s="50"/>
      <c r="F53" s="50"/>
      <c r="G53" s="27"/>
      <c r="H53" s="54" t="s">
        <v>41</v>
      </c>
      <c r="I53" s="1588"/>
      <c r="J53" s="1588"/>
      <c r="K53" s="53"/>
      <c r="L53" s="54" t="s">
        <v>42</v>
      </c>
      <c r="M53" s="27"/>
      <c r="N53" s="27"/>
      <c r="Q53" s="16"/>
      <c r="R53" s="16"/>
      <c r="S53" s="16"/>
      <c r="T53" s="16"/>
    </row>
    <row r="54" spans="1:21" ht="5.0999999999999996" customHeight="1" x14ac:dyDescent="0.2">
      <c r="D54" s="1589"/>
      <c r="E54" s="1589"/>
      <c r="F54" s="1589"/>
      <c r="G54" s="1590"/>
      <c r="H54" s="1590"/>
      <c r="I54" s="1589"/>
      <c r="J54" s="1589"/>
      <c r="K54" s="1590"/>
      <c r="L54" s="1590"/>
      <c r="N54" s="1591"/>
      <c r="O54" s="1591"/>
      <c r="P54" s="39"/>
    </row>
    <row r="55" spans="1:21" ht="14.1" customHeight="1" x14ac:dyDescent="0.25">
      <c r="A55" s="16"/>
      <c r="B55" s="1592" t="s">
        <v>338</v>
      </c>
      <c r="C55" s="1592"/>
      <c r="D55" s="1592"/>
      <c r="E55" s="1592"/>
      <c r="F55" s="1592"/>
      <c r="G55" s="1592"/>
      <c r="H55" s="1592"/>
      <c r="I55" s="1592"/>
      <c r="J55" s="1592"/>
      <c r="K55" s="1592"/>
      <c r="L55" s="1592"/>
      <c r="M55" s="1592"/>
      <c r="N55" s="1592"/>
      <c r="O55" s="1592"/>
      <c r="P55" s="1592"/>
      <c r="Q55" s="1592"/>
      <c r="R55" s="1592"/>
      <c r="S55" s="1592"/>
      <c r="T55" s="1592"/>
      <c r="U55" s="56"/>
    </row>
  </sheetData>
  <mergeCells count="28">
    <mergeCell ref="T3:T5"/>
    <mergeCell ref="U3:U6"/>
    <mergeCell ref="D4:I4"/>
    <mergeCell ref="J4:Q4"/>
    <mergeCell ref="R4:S5"/>
    <mergeCell ref="D5:E5"/>
    <mergeCell ref="I51:J51"/>
    <mergeCell ref="I53:J53"/>
    <mergeCell ref="E1:P2"/>
    <mergeCell ref="A3:A6"/>
    <mergeCell ref="B3:C6"/>
    <mergeCell ref="D3:S3"/>
    <mergeCell ref="D54:L54"/>
    <mergeCell ref="N54:O54"/>
    <mergeCell ref="B55:T55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49:J49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D8CC-ACCE-422D-AB6D-5B82F4265B4B}">
  <dimension ref="A1:U81"/>
  <sheetViews>
    <sheetView showGridLines="0" view="pageLayout" zoomScaleNormal="100" zoomScaleSheetLayoutView="100" workbookViewId="0">
      <selection activeCell="T51" sqref="T51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602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16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645" t="s">
        <v>4</v>
      </c>
      <c r="U3" s="1645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645"/>
      <c r="U4" s="1645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645"/>
      <c r="U5" s="1645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372" t="s">
        <v>35</v>
      </c>
      <c r="U6" s="1645"/>
    </row>
    <row r="7" spans="1:21" ht="12" customHeight="1" x14ac:dyDescent="0.2">
      <c r="A7" s="459">
        <v>1</v>
      </c>
      <c r="B7" s="1594">
        <v>2</v>
      </c>
      <c r="C7" s="1595"/>
      <c r="D7" s="390">
        <v>3</v>
      </c>
      <c r="E7" s="390">
        <v>4</v>
      </c>
      <c r="F7" s="1594">
        <v>5</v>
      </c>
      <c r="G7" s="1595"/>
      <c r="H7" s="390">
        <v>6</v>
      </c>
      <c r="I7" s="390">
        <v>7</v>
      </c>
      <c r="J7" s="389">
        <v>8</v>
      </c>
      <c r="K7" s="389">
        <v>9</v>
      </c>
      <c r="L7" s="389">
        <v>10</v>
      </c>
      <c r="M7" s="389">
        <v>11</v>
      </c>
      <c r="N7" s="389">
        <v>12</v>
      </c>
      <c r="O7" s="389">
        <v>13</v>
      </c>
      <c r="P7" s="389">
        <v>14</v>
      </c>
      <c r="Q7" s="389">
        <v>15</v>
      </c>
      <c r="R7" s="389">
        <v>16</v>
      </c>
      <c r="S7" s="389">
        <v>17</v>
      </c>
      <c r="T7" s="1392">
        <v>18</v>
      </c>
      <c r="U7" s="1393">
        <v>19</v>
      </c>
    </row>
    <row r="8" spans="1:21" ht="12" customHeight="1" x14ac:dyDescent="0.2">
      <c r="A8" s="111" t="s">
        <v>2103</v>
      </c>
      <c r="B8" s="120" t="s">
        <v>536</v>
      </c>
      <c r="C8" s="1642" t="s">
        <v>537</v>
      </c>
      <c r="D8" s="564">
        <v>0</v>
      </c>
      <c r="E8" s="565">
        <v>0.12</v>
      </c>
      <c r="F8" s="566">
        <v>0.12</v>
      </c>
      <c r="G8" s="567"/>
      <c r="H8" s="599">
        <v>384</v>
      </c>
      <c r="I8" s="516" t="s">
        <v>16</v>
      </c>
      <c r="J8" s="517"/>
      <c r="K8" s="517"/>
      <c r="L8" s="517"/>
      <c r="M8" s="517"/>
      <c r="N8" s="517"/>
      <c r="O8" s="1485"/>
      <c r="P8" s="517"/>
      <c r="Q8" s="517"/>
      <c r="R8" s="517"/>
      <c r="S8" s="106"/>
      <c r="T8" s="1373">
        <v>46600010128</v>
      </c>
      <c r="U8" s="1394"/>
    </row>
    <row r="9" spans="1:21" ht="12" customHeight="1" x14ac:dyDescent="0.2">
      <c r="A9" s="111"/>
      <c r="B9" s="120"/>
      <c r="C9" s="1643"/>
      <c r="D9" s="568">
        <f>E8+0.02</f>
        <v>0.13999999999999999</v>
      </c>
      <c r="E9" s="569">
        <v>4.28</v>
      </c>
      <c r="F9" s="570">
        <v>4.1399999999999997</v>
      </c>
      <c r="G9" s="571">
        <f>SUM(F8:F9)</f>
        <v>4.26</v>
      </c>
      <c r="H9" s="600">
        <v>16740</v>
      </c>
      <c r="I9" s="207" t="s">
        <v>16</v>
      </c>
      <c r="J9" s="518"/>
      <c r="K9" s="518"/>
      <c r="L9" s="518"/>
      <c r="M9" s="518"/>
      <c r="N9" s="518"/>
      <c r="O9" s="518"/>
      <c r="P9" s="518"/>
      <c r="Q9" s="518"/>
      <c r="R9" s="518"/>
      <c r="S9" s="519"/>
      <c r="T9" s="1374">
        <v>46600010214</v>
      </c>
      <c r="U9" s="1371"/>
    </row>
    <row r="10" spans="1:21" ht="12" customHeight="1" x14ac:dyDescent="0.2">
      <c r="A10" s="116" t="s">
        <v>1826</v>
      </c>
      <c r="B10" s="119" t="s">
        <v>566</v>
      </c>
      <c r="C10" s="520" t="s">
        <v>567</v>
      </c>
      <c r="D10" s="572">
        <v>0</v>
      </c>
      <c r="E10" s="573">
        <v>1.44</v>
      </c>
      <c r="F10" s="574">
        <v>1.44</v>
      </c>
      <c r="G10" s="575"/>
      <c r="H10" s="601">
        <v>4752</v>
      </c>
      <c r="I10" s="85" t="s">
        <v>16</v>
      </c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1375">
        <v>46600040068</v>
      </c>
      <c r="U10" s="1220"/>
    </row>
    <row r="11" spans="1:21" ht="12" customHeight="1" x14ac:dyDescent="0.2">
      <c r="A11" s="359"/>
      <c r="B11" s="121"/>
      <c r="C11" s="531"/>
      <c r="D11" s="568">
        <v>1.44</v>
      </c>
      <c r="E11" s="569">
        <v>4.22</v>
      </c>
      <c r="F11" s="570">
        <v>2.78</v>
      </c>
      <c r="G11" s="571">
        <f>SUM(F10:F11)</f>
        <v>4.22</v>
      </c>
      <c r="H11" s="602">
        <v>9174</v>
      </c>
      <c r="I11" s="90" t="s">
        <v>16</v>
      </c>
      <c r="J11" s="518"/>
      <c r="K11" s="518"/>
      <c r="L11" s="518"/>
      <c r="M11" s="518"/>
      <c r="N11" s="518"/>
      <c r="O11" s="518"/>
      <c r="P11" s="518"/>
      <c r="Q11" s="518"/>
      <c r="R11" s="518"/>
      <c r="S11" s="519"/>
      <c r="T11" s="1374">
        <v>46600010226</v>
      </c>
      <c r="U11" s="1371"/>
    </row>
    <row r="12" spans="1:21" ht="12" customHeight="1" x14ac:dyDescent="0.2">
      <c r="A12" s="116" t="s">
        <v>1827</v>
      </c>
      <c r="B12" s="119" t="s">
        <v>538</v>
      </c>
      <c r="C12" s="520" t="s">
        <v>539</v>
      </c>
      <c r="D12" s="572">
        <v>0</v>
      </c>
      <c r="E12" s="573">
        <v>0.92</v>
      </c>
      <c r="F12" s="574">
        <v>0.92</v>
      </c>
      <c r="G12" s="575"/>
      <c r="H12" s="603">
        <v>3680</v>
      </c>
      <c r="I12" s="521" t="s">
        <v>16</v>
      </c>
      <c r="J12" s="522"/>
      <c r="K12" s="522"/>
      <c r="L12" s="522"/>
      <c r="M12" s="522"/>
      <c r="N12" s="522"/>
      <c r="O12" s="522"/>
      <c r="P12" s="522"/>
      <c r="Q12" s="522"/>
      <c r="R12" s="522"/>
      <c r="S12" s="523"/>
      <c r="T12" s="1376">
        <v>46600050181</v>
      </c>
      <c r="U12" s="1220"/>
    </row>
    <row r="13" spans="1:21" ht="12" customHeight="1" x14ac:dyDescent="0.2">
      <c r="A13" s="111"/>
      <c r="B13" s="120"/>
      <c r="C13" s="524"/>
      <c r="D13" s="576">
        <f>E12</f>
        <v>0.92</v>
      </c>
      <c r="E13" s="577">
        <v>3.4</v>
      </c>
      <c r="F13" s="578">
        <f>E13-D13</f>
        <v>2.48</v>
      </c>
      <c r="G13" s="579"/>
      <c r="H13" s="604">
        <v>9920</v>
      </c>
      <c r="I13" s="525" t="s">
        <v>16</v>
      </c>
      <c r="J13" s="526"/>
      <c r="K13" s="526"/>
      <c r="L13" s="526"/>
      <c r="M13" s="526"/>
      <c r="N13" s="526"/>
      <c r="O13" s="526"/>
      <c r="P13" s="526"/>
      <c r="Q13" s="526"/>
      <c r="R13" s="526"/>
      <c r="S13" s="527"/>
      <c r="T13" s="1377">
        <v>46600040069</v>
      </c>
      <c r="U13" s="1395"/>
    </row>
    <row r="14" spans="1:21" ht="12" customHeight="1" x14ac:dyDescent="0.2">
      <c r="A14" s="359"/>
      <c r="B14" s="121"/>
      <c r="C14" s="528"/>
      <c r="D14" s="580">
        <f>E13</f>
        <v>3.4</v>
      </c>
      <c r="E14" s="569">
        <v>4.17</v>
      </c>
      <c r="F14" s="570">
        <f t="shared" ref="F14:F64" si="0">E14-D14</f>
        <v>0.77</v>
      </c>
      <c r="G14" s="571">
        <f>SUM(F12:F14)</f>
        <v>4.17</v>
      </c>
      <c r="H14" s="600">
        <v>3080</v>
      </c>
      <c r="I14" s="207" t="s">
        <v>16</v>
      </c>
      <c r="J14" s="518"/>
      <c r="K14" s="518"/>
      <c r="L14" s="518"/>
      <c r="M14" s="518"/>
      <c r="N14" s="518"/>
      <c r="O14" s="518"/>
      <c r="P14" s="518"/>
      <c r="Q14" s="518"/>
      <c r="R14" s="518"/>
      <c r="S14" s="519"/>
      <c r="T14" s="1374">
        <v>46600030080</v>
      </c>
      <c r="U14" s="1371"/>
    </row>
    <row r="15" spans="1:21" ht="12" customHeight="1" x14ac:dyDescent="0.2">
      <c r="A15" s="111" t="s">
        <v>1828</v>
      </c>
      <c r="B15" s="120" t="s">
        <v>540</v>
      </c>
      <c r="C15" s="524" t="s">
        <v>541</v>
      </c>
      <c r="D15" s="572">
        <v>0</v>
      </c>
      <c r="E15" s="573">
        <v>0.51</v>
      </c>
      <c r="F15" s="574">
        <f t="shared" si="0"/>
        <v>0.51</v>
      </c>
      <c r="G15" s="575"/>
      <c r="H15" s="603">
        <v>1530</v>
      </c>
      <c r="I15" s="108" t="s">
        <v>16</v>
      </c>
      <c r="J15" s="522"/>
      <c r="K15" s="522"/>
      <c r="L15" s="522"/>
      <c r="M15" s="522"/>
      <c r="N15" s="522"/>
      <c r="O15" s="522"/>
      <c r="P15" s="522"/>
      <c r="Q15" s="522"/>
      <c r="R15" s="522"/>
      <c r="S15" s="523"/>
      <c r="T15" s="1375">
        <v>46600030083</v>
      </c>
      <c r="U15" s="1220"/>
    </row>
    <row r="16" spans="1:21" ht="12" customHeight="1" x14ac:dyDescent="0.2">
      <c r="A16" s="111"/>
      <c r="B16" s="120"/>
      <c r="C16" s="524"/>
      <c r="D16" s="568">
        <f>E15</f>
        <v>0.51</v>
      </c>
      <c r="E16" s="569">
        <v>1.53</v>
      </c>
      <c r="F16" s="570">
        <f t="shared" si="0"/>
        <v>1.02</v>
      </c>
      <c r="G16" s="571">
        <f>SUM(F15:F16)</f>
        <v>1.53</v>
      </c>
      <c r="H16" s="600">
        <v>3060</v>
      </c>
      <c r="I16" s="207" t="s">
        <v>16</v>
      </c>
      <c r="J16" s="518"/>
      <c r="K16" s="518"/>
      <c r="L16" s="518"/>
      <c r="M16" s="518"/>
      <c r="N16" s="518"/>
      <c r="O16" s="518"/>
      <c r="P16" s="518"/>
      <c r="Q16" s="518"/>
      <c r="R16" s="518"/>
      <c r="S16" s="519"/>
      <c r="T16" s="1374">
        <v>46600040072</v>
      </c>
      <c r="U16" s="1371"/>
    </row>
    <row r="17" spans="1:21" ht="12" customHeight="1" x14ac:dyDescent="0.2">
      <c r="A17" s="104" t="s">
        <v>1829</v>
      </c>
      <c r="B17" s="122" t="s">
        <v>568</v>
      </c>
      <c r="C17" s="556" t="s">
        <v>569</v>
      </c>
      <c r="D17" s="581">
        <v>0</v>
      </c>
      <c r="E17" s="582">
        <v>0.11</v>
      </c>
      <c r="F17" s="583">
        <f>E17-D17</f>
        <v>0.11</v>
      </c>
      <c r="G17" s="584">
        <f>F17</f>
        <v>0.11</v>
      </c>
      <c r="H17" s="605">
        <v>330</v>
      </c>
      <c r="I17" s="109" t="s">
        <v>16</v>
      </c>
      <c r="J17" s="535"/>
      <c r="K17" s="535"/>
      <c r="L17" s="535"/>
      <c r="M17" s="535"/>
      <c r="N17" s="535"/>
      <c r="O17" s="535"/>
      <c r="P17" s="535"/>
      <c r="Q17" s="535"/>
      <c r="R17" s="535"/>
      <c r="S17" s="104"/>
      <c r="T17" s="1378">
        <v>46600030277</v>
      </c>
      <c r="U17" s="859"/>
    </row>
    <row r="18" spans="1:21" ht="21.95" customHeight="1" x14ac:dyDescent="0.2">
      <c r="A18" s="95" t="s">
        <v>1830</v>
      </c>
      <c r="B18" s="123" t="s">
        <v>570</v>
      </c>
      <c r="C18" s="557" t="s">
        <v>571</v>
      </c>
      <c r="D18" s="572">
        <v>0</v>
      </c>
      <c r="E18" s="582">
        <v>0.59</v>
      </c>
      <c r="F18" s="583">
        <f>E18-D18</f>
        <v>0.59</v>
      </c>
      <c r="G18" s="584">
        <f>F18</f>
        <v>0.59</v>
      </c>
      <c r="H18" s="605">
        <v>1770</v>
      </c>
      <c r="I18" s="85" t="s">
        <v>16</v>
      </c>
      <c r="J18" s="535"/>
      <c r="K18" s="535"/>
      <c r="L18" s="535"/>
      <c r="M18" s="535"/>
      <c r="N18" s="535"/>
      <c r="O18" s="535"/>
      <c r="P18" s="535"/>
      <c r="Q18" s="535"/>
      <c r="R18" s="535"/>
      <c r="S18" s="523"/>
      <c r="T18" s="1375">
        <v>46600040067</v>
      </c>
      <c r="U18" s="859"/>
    </row>
    <row r="19" spans="1:21" ht="12" customHeight="1" x14ac:dyDescent="0.2">
      <c r="A19" s="116" t="s">
        <v>1831</v>
      </c>
      <c r="B19" s="119" t="s">
        <v>542</v>
      </c>
      <c r="C19" s="1642" t="s">
        <v>543</v>
      </c>
      <c r="D19" s="572">
        <v>0</v>
      </c>
      <c r="E19" s="573">
        <v>2.2200000000000002</v>
      </c>
      <c r="F19" s="574">
        <f t="shared" si="0"/>
        <v>2.2200000000000002</v>
      </c>
      <c r="G19" s="575"/>
      <c r="H19" s="603">
        <v>8880</v>
      </c>
      <c r="I19" s="108" t="s">
        <v>16</v>
      </c>
      <c r="J19" s="522"/>
      <c r="K19" s="522"/>
      <c r="L19" s="522"/>
      <c r="M19" s="522"/>
      <c r="N19" s="522"/>
      <c r="O19" s="522"/>
      <c r="P19" s="522"/>
      <c r="Q19" s="522"/>
      <c r="R19" s="522"/>
      <c r="S19" s="523"/>
      <c r="T19" s="1379">
        <v>46600040071</v>
      </c>
      <c r="U19" s="1220"/>
    </row>
    <row r="20" spans="1:21" ht="12" customHeight="1" x14ac:dyDescent="0.2">
      <c r="A20" s="111"/>
      <c r="B20" s="120"/>
      <c r="C20" s="1644"/>
      <c r="D20" s="576">
        <f>E19</f>
        <v>2.2200000000000002</v>
      </c>
      <c r="E20" s="577">
        <v>3.26</v>
      </c>
      <c r="F20" s="578">
        <f t="shared" si="0"/>
        <v>1.0399999999999996</v>
      </c>
      <c r="G20" s="579"/>
      <c r="H20" s="604">
        <v>4160</v>
      </c>
      <c r="I20" s="525" t="s">
        <v>16</v>
      </c>
      <c r="J20" s="526"/>
      <c r="K20" s="526"/>
      <c r="L20" s="526"/>
      <c r="M20" s="526"/>
      <c r="N20" s="526"/>
      <c r="O20" s="526"/>
      <c r="P20" s="526"/>
      <c r="Q20" s="526"/>
      <c r="R20" s="526"/>
      <c r="S20" s="527"/>
      <c r="T20" s="1377">
        <v>46600040051</v>
      </c>
      <c r="U20" s="1395"/>
    </row>
    <row r="21" spans="1:21" ht="12" customHeight="1" x14ac:dyDescent="0.2">
      <c r="A21" s="111"/>
      <c r="B21" s="120"/>
      <c r="C21" s="524"/>
      <c r="D21" s="576">
        <f>E20</f>
        <v>3.26</v>
      </c>
      <c r="E21" s="577">
        <v>3.33</v>
      </c>
      <c r="F21" s="578">
        <f t="shared" si="0"/>
        <v>7.0000000000000284E-2</v>
      </c>
      <c r="G21" s="579"/>
      <c r="H21" s="604">
        <v>280</v>
      </c>
      <c r="I21" s="525" t="s">
        <v>16</v>
      </c>
      <c r="J21" s="526"/>
      <c r="K21" s="526"/>
      <c r="L21" s="526"/>
      <c r="M21" s="526"/>
      <c r="N21" s="526"/>
      <c r="O21" s="526"/>
      <c r="P21" s="526"/>
      <c r="Q21" s="526"/>
      <c r="R21" s="526"/>
      <c r="S21" s="527"/>
      <c r="T21" s="1377">
        <v>46600050292</v>
      </c>
      <c r="U21" s="1395"/>
    </row>
    <row r="22" spans="1:21" ht="12" customHeight="1" x14ac:dyDescent="0.2">
      <c r="A22" s="359"/>
      <c r="B22" s="121"/>
      <c r="C22" s="531"/>
      <c r="D22" s="568">
        <f>E21</f>
        <v>3.33</v>
      </c>
      <c r="E22" s="569">
        <v>7.69</v>
      </c>
      <c r="F22" s="570">
        <f t="shared" si="0"/>
        <v>4.3600000000000003</v>
      </c>
      <c r="G22" s="571">
        <f>SUM(F19:F22)</f>
        <v>7.69</v>
      </c>
      <c r="H22" s="600">
        <v>17440</v>
      </c>
      <c r="I22" s="207" t="s">
        <v>16</v>
      </c>
      <c r="J22" s="518"/>
      <c r="K22" s="518"/>
      <c r="L22" s="518"/>
      <c r="M22" s="518"/>
      <c r="N22" s="518"/>
      <c r="O22" s="518"/>
      <c r="P22" s="518"/>
      <c r="Q22" s="518"/>
      <c r="R22" s="518"/>
      <c r="S22" s="519"/>
      <c r="T22" s="1374">
        <v>46600020066</v>
      </c>
      <c r="U22" s="1371"/>
    </row>
    <row r="23" spans="1:21" ht="12" customHeight="1" x14ac:dyDescent="0.2">
      <c r="A23" s="104" t="s">
        <v>1802</v>
      </c>
      <c r="B23" s="122" t="s">
        <v>572</v>
      </c>
      <c r="C23" s="558" t="s">
        <v>573</v>
      </c>
      <c r="D23" s="581">
        <v>0</v>
      </c>
      <c r="E23" s="582">
        <v>0.61</v>
      </c>
      <c r="F23" s="583">
        <f>E23-D23</f>
        <v>0.61</v>
      </c>
      <c r="G23" s="584">
        <f>F23</f>
        <v>0.61</v>
      </c>
      <c r="H23" s="605">
        <v>1952</v>
      </c>
      <c r="I23" s="109" t="s">
        <v>16</v>
      </c>
      <c r="J23" s="535"/>
      <c r="K23" s="535"/>
      <c r="L23" s="535"/>
      <c r="M23" s="535"/>
      <c r="N23" s="535"/>
      <c r="O23" s="535"/>
      <c r="P23" s="535"/>
      <c r="Q23" s="535"/>
      <c r="R23" s="535"/>
      <c r="S23" s="559"/>
      <c r="T23" s="1380">
        <v>46600040073</v>
      </c>
      <c r="U23" s="859"/>
    </row>
    <row r="24" spans="1:21" ht="12" customHeight="1" x14ac:dyDescent="0.2">
      <c r="A24" s="111" t="s">
        <v>2102</v>
      </c>
      <c r="B24" s="120" t="s">
        <v>544</v>
      </c>
      <c r="C24" s="1642" t="s">
        <v>545</v>
      </c>
      <c r="D24" s="585">
        <v>0</v>
      </c>
      <c r="E24" s="573">
        <v>3.77</v>
      </c>
      <c r="F24" s="574">
        <f t="shared" si="0"/>
        <v>3.77</v>
      </c>
      <c r="G24" s="575"/>
      <c r="H24" s="603">
        <v>13195</v>
      </c>
      <c r="I24" s="108" t="s">
        <v>16</v>
      </c>
      <c r="J24" s="522"/>
      <c r="K24" s="522"/>
      <c r="L24" s="522"/>
      <c r="M24" s="522"/>
      <c r="N24" s="522"/>
      <c r="O24" s="522"/>
      <c r="P24" s="522"/>
      <c r="Q24" s="522"/>
      <c r="R24" s="522"/>
      <c r="S24" s="532"/>
      <c r="T24" s="1381">
        <v>46600050191</v>
      </c>
      <c r="U24" s="1220"/>
    </row>
    <row r="25" spans="1:21" ht="12" customHeight="1" x14ac:dyDescent="0.2">
      <c r="A25" s="111"/>
      <c r="B25" s="120"/>
      <c r="C25" s="1643"/>
      <c r="D25" s="586">
        <f>E24</f>
        <v>3.77</v>
      </c>
      <c r="E25" s="569">
        <v>7.44</v>
      </c>
      <c r="F25" s="570">
        <f t="shared" si="0"/>
        <v>3.6700000000000004</v>
      </c>
      <c r="G25" s="571">
        <f>SUM(F24:F25)</f>
        <v>7.44</v>
      </c>
      <c r="H25" s="600">
        <v>12845</v>
      </c>
      <c r="I25" s="207" t="s">
        <v>16</v>
      </c>
      <c r="J25" s="518"/>
      <c r="K25" s="518"/>
      <c r="L25" s="518"/>
      <c r="M25" s="518"/>
      <c r="N25" s="518"/>
      <c r="O25" s="518"/>
      <c r="P25" s="518"/>
      <c r="Q25" s="518"/>
      <c r="R25" s="518"/>
      <c r="S25" s="533"/>
      <c r="T25" s="1382">
        <v>46600020074</v>
      </c>
      <c r="U25" s="1371"/>
    </row>
    <row r="26" spans="1:21" ht="21.95" customHeight="1" x14ac:dyDescent="0.2">
      <c r="A26" s="104" t="s">
        <v>1803</v>
      </c>
      <c r="B26" s="122" t="s">
        <v>574</v>
      </c>
      <c r="C26" s="560" t="s">
        <v>575</v>
      </c>
      <c r="D26" s="581">
        <v>0</v>
      </c>
      <c r="E26" s="582">
        <v>0.92</v>
      </c>
      <c r="F26" s="583">
        <f>E26-D26</f>
        <v>0.92</v>
      </c>
      <c r="G26" s="584">
        <f>F26</f>
        <v>0.92</v>
      </c>
      <c r="H26" s="605">
        <v>2760</v>
      </c>
      <c r="I26" s="109" t="s">
        <v>16</v>
      </c>
      <c r="J26" s="535"/>
      <c r="K26" s="535"/>
      <c r="L26" s="535"/>
      <c r="M26" s="535"/>
      <c r="N26" s="535"/>
      <c r="O26" s="535"/>
      <c r="P26" s="535"/>
      <c r="Q26" s="535"/>
      <c r="R26" s="535"/>
      <c r="S26" s="559"/>
      <c r="T26" s="1383">
        <v>46600020075</v>
      </c>
      <c r="U26" s="859"/>
    </row>
    <row r="27" spans="1:21" ht="21.95" customHeight="1" x14ac:dyDescent="0.2">
      <c r="A27" s="104" t="s">
        <v>1804</v>
      </c>
      <c r="B27" s="122" t="s">
        <v>546</v>
      </c>
      <c r="C27" s="534" t="s">
        <v>547</v>
      </c>
      <c r="D27" s="572">
        <v>0</v>
      </c>
      <c r="E27" s="582">
        <v>1.95</v>
      </c>
      <c r="F27" s="583">
        <f t="shared" si="0"/>
        <v>1.95</v>
      </c>
      <c r="G27" s="584">
        <f>F27</f>
        <v>1.95</v>
      </c>
      <c r="H27" s="606">
        <v>8190</v>
      </c>
      <c r="I27" s="108" t="s">
        <v>16</v>
      </c>
      <c r="J27" s="535"/>
      <c r="K27" s="535"/>
      <c r="L27" s="535"/>
      <c r="M27" s="535"/>
      <c r="N27" s="535"/>
      <c r="O27" s="535"/>
      <c r="P27" s="535"/>
      <c r="Q27" s="535"/>
      <c r="R27" s="535"/>
      <c r="S27" s="523"/>
      <c r="T27" s="1375">
        <v>46600050186</v>
      </c>
      <c r="U27" s="859"/>
    </row>
    <row r="28" spans="1:21" ht="12" customHeight="1" x14ac:dyDescent="0.2">
      <c r="A28" s="104" t="s">
        <v>1805</v>
      </c>
      <c r="B28" s="122" t="s">
        <v>576</v>
      </c>
      <c r="C28" s="558" t="s">
        <v>577</v>
      </c>
      <c r="D28" s="581">
        <v>0</v>
      </c>
      <c r="E28" s="587">
        <v>0.62</v>
      </c>
      <c r="F28" s="588">
        <f>E28-D28</f>
        <v>0.62</v>
      </c>
      <c r="G28" s="589">
        <f t="shared" ref="G28" si="1">F28</f>
        <v>0.62</v>
      </c>
      <c r="H28" s="607">
        <v>1860</v>
      </c>
      <c r="I28" s="109" t="s">
        <v>16</v>
      </c>
      <c r="J28" s="561"/>
      <c r="K28" s="561"/>
      <c r="L28" s="561"/>
      <c r="M28" s="561"/>
      <c r="N28" s="561"/>
      <c r="O28" s="561"/>
      <c r="P28" s="561"/>
      <c r="Q28" s="561"/>
      <c r="R28" s="561"/>
      <c r="S28" s="559"/>
      <c r="T28" s="1380">
        <v>46600050244</v>
      </c>
      <c r="U28" s="854"/>
    </row>
    <row r="29" spans="1:21" ht="12" customHeight="1" x14ac:dyDescent="0.2">
      <c r="A29" s="116" t="s">
        <v>1806</v>
      </c>
      <c r="B29" s="119" t="s">
        <v>598</v>
      </c>
      <c r="C29" s="520" t="s">
        <v>599</v>
      </c>
      <c r="D29" s="572">
        <v>0</v>
      </c>
      <c r="E29" s="573">
        <v>1.7</v>
      </c>
      <c r="F29" s="574">
        <f>E29-D29</f>
        <v>1.7</v>
      </c>
      <c r="G29" s="575"/>
      <c r="H29" s="601">
        <v>9430</v>
      </c>
      <c r="I29" s="85" t="s">
        <v>18</v>
      </c>
      <c r="J29" s="522"/>
      <c r="K29" s="522"/>
      <c r="L29" s="522"/>
      <c r="M29" s="522"/>
      <c r="N29" s="522"/>
      <c r="O29" s="522"/>
      <c r="P29" s="522"/>
      <c r="Q29" s="522"/>
      <c r="R29" s="523">
        <v>500</v>
      </c>
      <c r="S29" s="523">
        <v>250</v>
      </c>
      <c r="T29" s="1375">
        <v>46600050182</v>
      </c>
      <c r="U29" s="1220"/>
    </row>
    <row r="30" spans="1:21" ht="12" customHeight="1" x14ac:dyDescent="0.2">
      <c r="A30" s="359"/>
      <c r="B30" s="121"/>
      <c r="C30" s="531"/>
      <c r="D30" s="568">
        <f>E29</f>
        <v>1.7</v>
      </c>
      <c r="E30" s="569">
        <v>2.76</v>
      </c>
      <c r="F30" s="570">
        <f>E30-D30</f>
        <v>1.0599999999999998</v>
      </c>
      <c r="G30" s="571">
        <f>SUM(F29:F30)</f>
        <v>2.76</v>
      </c>
      <c r="H30" s="602">
        <v>4240</v>
      </c>
      <c r="I30" s="90" t="s">
        <v>16</v>
      </c>
      <c r="J30" s="518"/>
      <c r="K30" s="518"/>
      <c r="L30" s="518"/>
      <c r="M30" s="518"/>
      <c r="N30" s="518"/>
      <c r="O30" s="518"/>
      <c r="P30" s="518"/>
      <c r="Q30" s="518"/>
      <c r="R30" s="518"/>
      <c r="S30" s="519"/>
      <c r="T30" s="1374">
        <v>46600050182</v>
      </c>
      <c r="U30" s="1371"/>
    </row>
    <row r="31" spans="1:21" ht="12" customHeight="1" x14ac:dyDescent="0.2">
      <c r="A31" s="111" t="s">
        <v>1807</v>
      </c>
      <c r="B31" s="120" t="s">
        <v>548</v>
      </c>
      <c r="C31" s="529" t="s">
        <v>549</v>
      </c>
      <c r="D31" s="572">
        <v>0</v>
      </c>
      <c r="E31" s="573">
        <v>0.16</v>
      </c>
      <c r="F31" s="574">
        <f t="shared" si="0"/>
        <v>0.16</v>
      </c>
      <c r="G31" s="575"/>
      <c r="H31" s="603">
        <v>480</v>
      </c>
      <c r="I31" s="108" t="s">
        <v>16</v>
      </c>
      <c r="J31" s="522"/>
      <c r="K31" s="522"/>
      <c r="L31" s="522"/>
      <c r="M31" s="522"/>
      <c r="N31" s="522"/>
      <c r="O31" s="522"/>
      <c r="P31" s="522"/>
      <c r="Q31" s="522"/>
      <c r="R31" s="522"/>
      <c r="S31" s="532"/>
      <c r="T31" s="1379">
        <v>46600050305</v>
      </c>
      <c r="U31" s="1220" t="s">
        <v>1408</v>
      </c>
    </row>
    <row r="32" spans="1:21" ht="12" customHeight="1" x14ac:dyDescent="0.2">
      <c r="A32" s="111"/>
      <c r="B32" s="120"/>
      <c r="C32" s="515"/>
      <c r="D32" s="576">
        <f>E31</f>
        <v>0.16</v>
      </c>
      <c r="E32" s="577">
        <v>0.5</v>
      </c>
      <c r="F32" s="578">
        <f t="shared" si="0"/>
        <v>0.33999999999999997</v>
      </c>
      <c r="G32" s="579"/>
      <c r="H32" s="604">
        <v>1468</v>
      </c>
      <c r="I32" s="525" t="s">
        <v>18</v>
      </c>
      <c r="J32" s="526"/>
      <c r="K32" s="526"/>
      <c r="L32" s="526"/>
      <c r="M32" s="526"/>
      <c r="N32" s="526"/>
      <c r="O32" s="526"/>
      <c r="P32" s="526"/>
      <c r="Q32" s="526"/>
      <c r="R32" s="526"/>
      <c r="S32" s="536"/>
      <c r="T32" s="1384">
        <v>46600050305</v>
      </c>
      <c r="U32" s="1395" t="s">
        <v>1408</v>
      </c>
    </row>
    <row r="33" spans="1:21" ht="12" customHeight="1" x14ac:dyDescent="0.2">
      <c r="A33" s="111"/>
      <c r="B33" s="120"/>
      <c r="C33" s="538"/>
      <c r="D33" s="568">
        <v>0</v>
      </c>
      <c r="E33" s="569">
        <v>0.21</v>
      </c>
      <c r="F33" s="570">
        <f t="shared" si="0"/>
        <v>0.21</v>
      </c>
      <c r="G33" s="571">
        <f>SUM(F31:F33)</f>
        <v>0.71</v>
      </c>
      <c r="H33" s="600">
        <v>900</v>
      </c>
      <c r="I33" s="207" t="s">
        <v>18</v>
      </c>
      <c r="J33" s="518"/>
      <c r="K33" s="518"/>
      <c r="L33" s="518"/>
      <c r="M33" s="518"/>
      <c r="N33" s="518"/>
      <c r="O33" s="518"/>
      <c r="P33" s="518"/>
      <c r="Q33" s="518"/>
      <c r="R33" s="518"/>
      <c r="S33" s="519"/>
      <c r="T33" s="1374">
        <v>46600050305</v>
      </c>
      <c r="U33" s="1371" t="s">
        <v>1408</v>
      </c>
    </row>
    <row r="34" spans="1:21" ht="12" customHeight="1" x14ac:dyDescent="0.2">
      <c r="A34" s="116" t="s">
        <v>1808</v>
      </c>
      <c r="B34" s="119" t="s">
        <v>550</v>
      </c>
      <c r="C34" s="539" t="s">
        <v>551</v>
      </c>
      <c r="D34" s="572">
        <v>0</v>
      </c>
      <c r="E34" s="573">
        <v>0.32</v>
      </c>
      <c r="F34" s="574">
        <f t="shared" si="0"/>
        <v>0.32</v>
      </c>
      <c r="G34" s="575"/>
      <c r="H34" s="603">
        <v>1824</v>
      </c>
      <c r="I34" s="108" t="s">
        <v>18</v>
      </c>
      <c r="J34" s="522"/>
      <c r="K34" s="522"/>
      <c r="L34" s="522"/>
      <c r="M34" s="522"/>
      <c r="N34" s="522"/>
      <c r="O34" s="522"/>
      <c r="P34" s="522"/>
      <c r="Q34" s="522"/>
      <c r="R34" s="522"/>
      <c r="S34" s="523"/>
      <c r="T34" s="1375">
        <v>46600050192</v>
      </c>
      <c r="U34" s="1220" t="s">
        <v>1408</v>
      </c>
    </row>
    <row r="35" spans="1:21" ht="12" customHeight="1" x14ac:dyDescent="0.2">
      <c r="A35" s="111"/>
      <c r="B35" s="120"/>
      <c r="C35" s="540"/>
      <c r="D35" s="576">
        <f>E34</f>
        <v>0.32</v>
      </c>
      <c r="E35" s="577">
        <v>0.74</v>
      </c>
      <c r="F35" s="578">
        <f t="shared" si="0"/>
        <v>0.42</v>
      </c>
      <c r="G35" s="579"/>
      <c r="H35" s="604">
        <v>1335</v>
      </c>
      <c r="I35" s="525" t="s">
        <v>16</v>
      </c>
      <c r="J35" s="526"/>
      <c r="K35" s="526"/>
      <c r="L35" s="526"/>
      <c r="M35" s="526"/>
      <c r="N35" s="526"/>
      <c r="O35" s="526"/>
      <c r="P35" s="526"/>
      <c r="Q35" s="526"/>
      <c r="R35" s="526"/>
      <c r="S35" s="527"/>
      <c r="T35" s="1377">
        <v>46600050192</v>
      </c>
      <c r="U35" s="1395" t="s">
        <v>1408</v>
      </c>
    </row>
    <row r="36" spans="1:21" ht="12" customHeight="1" x14ac:dyDescent="0.2">
      <c r="A36" s="359"/>
      <c r="B36" s="121"/>
      <c r="C36" s="541"/>
      <c r="D36" s="568">
        <f>E35</f>
        <v>0.74</v>
      </c>
      <c r="E36" s="569">
        <v>0.77</v>
      </c>
      <c r="F36" s="570">
        <f t="shared" si="0"/>
        <v>3.0000000000000027E-2</v>
      </c>
      <c r="G36" s="571">
        <f>SUM(F34:F36)</f>
        <v>0.77</v>
      </c>
      <c r="H36" s="600">
        <v>135</v>
      </c>
      <c r="I36" s="207" t="s">
        <v>18</v>
      </c>
      <c r="J36" s="518"/>
      <c r="K36" s="518"/>
      <c r="L36" s="518"/>
      <c r="M36" s="518"/>
      <c r="N36" s="518"/>
      <c r="O36" s="518"/>
      <c r="P36" s="518"/>
      <c r="Q36" s="518"/>
      <c r="R36" s="518"/>
      <c r="S36" s="519"/>
      <c r="T36" s="1374">
        <v>46600050192</v>
      </c>
      <c r="U36" s="1371" t="s">
        <v>1408</v>
      </c>
    </row>
    <row r="37" spans="1:21" ht="21.95" customHeight="1" x14ac:dyDescent="0.2">
      <c r="A37" s="111" t="s">
        <v>1809</v>
      </c>
      <c r="B37" s="120" t="s">
        <v>552</v>
      </c>
      <c r="C37" s="542" t="s">
        <v>553</v>
      </c>
      <c r="D37" s="590">
        <v>0</v>
      </c>
      <c r="E37" s="582">
        <v>0.88</v>
      </c>
      <c r="F37" s="583">
        <f t="shared" si="0"/>
        <v>0.88</v>
      </c>
      <c r="G37" s="584">
        <f>F37</f>
        <v>0.88</v>
      </c>
      <c r="H37" s="605">
        <v>3520</v>
      </c>
      <c r="I37" s="180" t="s">
        <v>16</v>
      </c>
      <c r="J37" s="535"/>
      <c r="K37" s="535"/>
      <c r="L37" s="535"/>
      <c r="M37" s="535"/>
      <c r="N37" s="535"/>
      <c r="O37" s="535"/>
      <c r="P37" s="535"/>
      <c r="Q37" s="535"/>
      <c r="R37" s="535"/>
      <c r="S37" s="543"/>
      <c r="T37" s="1385">
        <v>46600050183</v>
      </c>
      <c r="U37" s="859"/>
    </row>
    <row r="38" spans="1:21" ht="21.95" customHeight="1" x14ac:dyDescent="0.2">
      <c r="A38" s="104" t="s">
        <v>1810</v>
      </c>
      <c r="B38" s="122" t="s">
        <v>554</v>
      </c>
      <c r="C38" s="534" t="s">
        <v>555</v>
      </c>
      <c r="D38" s="591">
        <v>0</v>
      </c>
      <c r="E38" s="582">
        <v>3.08</v>
      </c>
      <c r="F38" s="583">
        <f t="shared" si="0"/>
        <v>3.08</v>
      </c>
      <c r="G38" s="584">
        <f>F38</f>
        <v>3.08</v>
      </c>
      <c r="H38" s="605">
        <v>10780</v>
      </c>
      <c r="I38" s="92" t="s">
        <v>16</v>
      </c>
      <c r="J38" s="535"/>
      <c r="K38" s="535"/>
      <c r="L38" s="535"/>
      <c r="M38" s="535"/>
      <c r="N38" s="535"/>
      <c r="O38" s="535"/>
      <c r="P38" s="535"/>
      <c r="Q38" s="535"/>
      <c r="R38" s="535"/>
      <c r="S38" s="532"/>
      <c r="T38" s="1379">
        <v>46600050181</v>
      </c>
      <c r="U38" s="859"/>
    </row>
    <row r="39" spans="1:21" ht="12" customHeight="1" x14ac:dyDescent="0.2">
      <c r="A39" s="111" t="s">
        <v>1811</v>
      </c>
      <c r="B39" s="120" t="s">
        <v>556</v>
      </c>
      <c r="C39" s="1642" t="s">
        <v>557</v>
      </c>
      <c r="D39" s="572">
        <v>0</v>
      </c>
      <c r="E39" s="573">
        <v>0.12</v>
      </c>
      <c r="F39" s="574">
        <f t="shared" si="0"/>
        <v>0.12</v>
      </c>
      <c r="G39" s="575"/>
      <c r="H39" s="601">
        <v>360</v>
      </c>
      <c r="I39" s="85" t="s">
        <v>18</v>
      </c>
      <c r="J39" s="522"/>
      <c r="K39" s="522"/>
      <c r="L39" s="522"/>
      <c r="M39" s="522"/>
      <c r="N39" s="522"/>
      <c r="O39" s="522"/>
      <c r="P39" s="522"/>
      <c r="Q39" s="522"/>
      <c r="R39" s="522"/>
      <c r="S39" s="544"/>
      <c r="T39" s="1386">
        <v>46600060230</v>
      </c>
      <c r="U39" s="1220"/>
    </row>
    <row r="40" spans="1:21" ht="12" customHeight="1" x14ac:dyDescent="0.2">
      <c r="A40" s="111"/>
      <c r="B40" s="120"/>
      <c r="C40" s="1643"/>
      <c r="D40" s="568">
        <f>E39</f>
        <v>0.12</v>
      </c>
      <c r="E40" s="569">
        <v>0.39</v>
      </c>
      <c r="F40" s="570">
        <f t="shared" si="0"/>
        <v>0.27</v>
      </c>
      <c r="G40" s="571">
        <f>SUM(F39:F40)</f>
        <v>0.39</v>
      </c>
      <c r="H40" s="602">
        <v>810</v>
      </c>
      <c r="I40" s="90" t="s">
        <v>16</v>
      </c>
      <c r="J40" s="518"/>
      <c r="K40" s="518"/>
      <c r="L40" s="518"/>
      <c r="M40" s="518"/>
      <c r="N40" s="518"/>
      <c r="O40" s="518"/>
      <c r="P40" s="518"/>
      <c r="Q40" s="518"/>
      <c r="R40" s="518"/>
      <c r="S40" s="545"/>
      <c r="T40" s="1387">
        <v>46600060230</v>
      </c>
      <c r="U40" s="1371"/>
    </row>
    <row r="41" spans="1:21" ht="12" customHeight="1" x14ac:dyDescent="0.2">
      <c r="A41" s="116" t="s">
        <v>1832</v>
      </c>
      <c r="B41" s="83" t="s">
        <v>578</v>
      </c>
      <c r="C41" s="520" t="s">
        <v>579</v>
      </c>
      <c r="D41" s="572">
        <v>0.12</v>
      </c>
      <c r="E41" s="573">
        <v>0.59</v>
      </c>
      <c r="F41" s="574">
        <f>E41-D41</f>
        <v>0.47</v>
      </c>
      <c r="G41" s="575"/>
      <c r="H41" s="601">
        <v>1410</v>
      </c>
      <c r="I41" s="85" t="s">
        <v>17</v>
      </c>
      <c r="J41" s="522"/>
      <c r="K41" s="522"/>
      <c r="L41" s="522"/>
      <c r="M41" s="522"/>
      <c r="N41" s="522"/>
      <c r="O41" s="522"/>
      <c r="P41" s="522"/>
      <c r="Q41" s="522"/>
      <c r="R41" s="522"/>
      <c r="S41" s="95"/>
      <c r="T41" s="1376">
        <v>46600060230</v>
      </c>
      <c r="U41" s="1220"/>
    </row>
    <row r="42" spans="1:21" ht="12" customHeight="1" x14ac:dyDescent="0.2">
      <c r="A42" s="359"/>
      <c r="B42" s="121"/>
      <c r="C42" s="531"/>
      <c r="D42" s="568">
        <v>0.59</v>
      </c>
      <c r="E42" s="569">
        <v>0.94</v>
      </c>
      <c r="F42" s="570">
        <v>0.35</v>
      </c>
      <c r="G42" s="571">
        <f>SUM(F41:F42)</f>
        <v>0.82</v>
      </c>
      <c r="H42" s="602">
        <v>1050</v>
      </c>
      <c r="I42" s="90" t="s">
        <v>17</v>
      </c>
      <c r="J42" s="518"/>
      <c r="K42" s="518"/>
      <c r="L42" s="518"/>
      <c r="M42" s="518"/>
      <c r="N42" s="518"/>
      <c r="O42" s="518"/>
      <c r="P42" s="518"/>
      <c r="Q42" s="518"/>
      <c r="R42" s="518"/>
      <c r="S42" s="97"/>
      <c r="T42" s="1388">
        <v>46600030095001</v>
      </c>
      <c r="U42" s="1371"/>
    </row>
    <row r="43" spans="1:21" ht="12" customHeight="1" x14ac:dyDescent="0.2">
      <c r="A43" s="104" t="s">
        <v>1812</v>
      </c>
      <c r="B43" s="122" t="s">
        <v>558</v>
      </c>
      <c r="C43" s="546" t="s">
        <v>559</v>
      </c>
      <c r="D43" s="581">
        <v>0</v>
      </c>
      <c r="E43" s="582">
        <v>5.09</v>
      </c>
      <c r="F43" s="583">
        <f t="shared" si="0"/>
        <v>5.09</v>
      </c>
      <c r="G43" s="584">
        <f>F43</f>
        <v>5.09</v>
      </c>
      <c r="H43" s="605">
        <v>20360</v>
      </c>
      <c r="I43" s="109" t="s">
        <v>16</v>
      </c>
      <c r="J43" s="535"/>
      <c r="K43" s="535"/>
      <c r="L43" s="535"/>
      <c r="M43" s="535"/>
      <c r="N43" s="535"/>
      <c r="O43" s="535"/>
      <c r="P43" s="535"/>
      <c r="Q43" s="535"/>
      <c r="R43" s="547"/>
      <c r="S43" s="548"/>
      <c r="T43" s="1380">
        <v>46600030078</v>
      </c>
      <c r="U43" s="859"/>
    </row>
    <row r="44" spans="1:21" ht="21.95" customHeight="1" x14ac:dyDescent="0.2">
      <c r="A44" s="95" t="s">
        <v>1813</v>
      </c>
      <c r="B44" s="123" t="s">
        <v>580</v>
      </c>
      <c r="C44" s="557" t="s">
        <v>581</v>
      </c>
      <c r="D44" s="572">
        <v>0</v>
      </c>
      <c r="E44" s="582">
        <v>0.34</v>
      </c>
      <c r="F44" s="583">
        <f>E44-D44</f>
        <v>0.34</v>
      </c>
      <c r="G44" s="584">
        <f>F44</f>
        <v>0.34</v>
      </c>
      <c r="H44" s="605">
        <v>1020</v>
      </c>
      <c r="I44" s="85" t="s">
        <v>16</v>
      </c>
      <c r="J44" s="535"/>
      <c r="K44" s="535"/>
      <c r="L44" s="535"/>
      <c r="M44" s="535"/>
      <c r="N44" s="535"/>
      <c r="O44" s="535"/>
      <c r="P44" s="535"/>
      <c r="Q44" s="535"/>
      <c r="R44" s="535"/>
      <c r="S44" s="532"/>
      <c r="T44" s="1379">
        <v>46600010127</v>
      </c>
      <c r="U44" s="859"/>
    </row>
    <row r="45" spans="1:21" ht="12" customHeight="1" x14ac:dyDescent="0.2">
      <c r="A45" s="111" t="s">
        <v>1814</v>
      </c>
      <c r="B45" s="120" t="s">
        <v>560</v>
      </c>
      <c r="C45" s="524" t="s">
        <v>561</v>
      </c>
      <c r="D45" s="572">
        <v>0</v>
      </c>
      <c r="E45" s="573">
        <v>0.54</v>
      </c>
      <c r="F45" s="574">
        <f t="shared" si="0"/>
        <v>0.54</v>
      </c>
      <c r="G45" s="575"/>
      <c r="H45" s="601">
        <v>1620</v>
      </c>
      <c r="I45" s="85" t="s">
        <v>16</v>
      </c>
      <c r="J45" s="522"/>
      <c r="K45" s="522"/>
      <c r="L45" s="522"/>
      <c r="M45" s="522"/>
      <c r="N45" s="522"/>
      <c r="O45" s="522"/>
      <c r="P45" s="522"/>
      <c r="Q45" s="522"/>
      <c r="R45" s="549"/>
      <c r="S45" s="550"/>
      <c r="T45" s="1375">
        <v>46600010217</v>
      </c>
      <c r="U45" s="1220"/>
    </row>
    <row r="46" spans="1:21" ht="12" customHeight="1" x14ac:dyDescent="0.2">
      <c r="A46" s="111"/>
      <c r="B46" s="120"/>
      <c r="C46" s="524"/>
      <c r="D46" s="592">
        <v>0.54</v>
      </c>
      <c r="E46" s="593">
        <v>1.1200000000000001</v>
      </c>
      <c r="F46" s="594">
        <f t="shared" si="0"/>
        <v>0.58000000000000007</v>
      </c>
      <c r="G46" s="595"/>
      <c r="H46" s="608">
        <v>1740</v>
      </c>
      <c r="I46" s="178" t="s">
        <v>16</v>
      </c>
      <c r="J46" s="551"/>
      <c r="K46" s="551"/>
      <c r="L46" s="551"/>
      <c r="M46" s="551"/>
      <c r="N46" s="551"/>
      <c r="O46" s="551"/>
      <c r="P46" s="551"/>
      <c r="Q46" s="551"/>
      <c r="R46" s="552"/>
      <c r="S46" s="553"/>
      <c r="T46" s="1389">
        <v>46600010019001</v>
      </c>
      <c r="U46" s="1396"/>
    </row>
    <row r="47" spans="1:21" ht="12" customHeight="1" x14ac:dyDescent="0.2">
      <c r="A47" s="111"/>
      <c r="B47" s="120"/>
      <c r="C47" s="524"/>
      <c r="D47" s="568">
        <v>1.1200000000000001</v>
      </c>
      <c r="E47" s="569">
        <v>1.42</v>
      </c>
      <c r="F47" s="570">
        <f t="shared" si="0"/>
        <v>0.29999999999999982</v>
      </c>
      <c r="G47" s="571">
        <f>SUM(F45:F47)</f>
        <v>1.42</v>
      </c>
      <c r="H47" s="602">
        <v>900</v>
      </c>
      <c r="I47" s="90" t="s">
        <v>16</v>
      </c>
      <c r="J47" s="518"/>
      <c r="K47" s="518"/>
      <c r="L47" s="518"/>
      <c r="M47" s="518"/>
      <c r="N47" s="518"/>
      <c r="O47" s="518"/>
      <c r="P47" s="518"/>
      <c r="Q47" s="518"/>
      <c r="R47" s="518"/>
      <c r="S47" s="519"/>
      <c r="T47" s="1374">
        <v>46600010385</v>
      </c>
      <c r="U47" s="1371"/>
    </row>
    <row r="48" spans="1:21" ht="12" customHeight="1" x14ac:dyDescent="0.2">
      <c r="A48" s="104" t="s">
        <v>1815</v>
      </c>
      <c r="B48" s="122" t="s">
        <v>582</v>
      </c>
      <c r="C48" s="558" t="s">
        <v>583</v>
      </c>
      <c r="D48" s="581">
        <v>0</v>
      </c>
      <c r="E48" s="582">
        <v>0.56000000000000005</v>
      </c>
      <c r="F48" s="588">
        <f>E48-D48</f>
        <v>0.56000000000000005</v>
      </c>
      <c r="G48" s="589">
        <f t="shared" ref="G48:G49" si="2">F48</f>
        <v>0.56000000000000005</v>
      </c>
      <c r="H48" s="607">
        <v>1680</v>
      </c>
      <c r="I48" s="109" t="s">
        <v>16</v>
      </c>
      <c r="J48" s="535"/>
      <c r="K48" s="535"/>
      <c r="L48" s="535"/>
      <c r="M48" s="535"/>
      <c r="N48" s="535"/>
      <c r="O48" s="535"/>
      <c r="P48" s="535"/>
      <c r="Q48" s="535"/>
      <c r="R48" s="535"/>
      <c r="S48" s="559"/>
      <c r="T48" s="1380">
        <v>46600010236</v>
      </c>
      <c r="U48" s="859"/>
    </row>
    <row r="49" spans="1:21" ht="12" customHeight="1" x14ac:dyDescent="0.2">
      <c r="A49" s="359" t="s">
        <v>1816</v>
      </c>
      <c r="B49" s="121" t="s">
        <v>584</v>
      </c>
      <c r="C49" s="541" t="s">
        <v>585</v>
      </c>
      <c r="D49" s="596">
        <v>0</v>
      </c>
      <c r="E49" s="582">
        <v>0.15</v>
      </c>
      <c r="F49" s="594">
        <f>E49-D49</f>
        <v>0.15</v>
      </c>
      <c r="G49" s="595">
        <f t="shared" si="2"/>
        <v>0.15</v>
      </c>
      <c r="H49" s="608">
        <v>450</v>
      </c>
      <c r="I49" s="178" t="s">
        <v>16</v>
      </c>
      <c r="J49" s="535"/>
      <c r="K49" s="535"/>
      <c r="L49" s="535"/>
      <c r="M49" s="535"/>
      <c r="N49" s="535"/>
      <c r="O49" s="535"/>
      <c r="P49" s="535"/>
      <c r="Q49" s="535"/>
      <c r="R49" s="535"/>
      <c r="S49" s="562"/>
      <c r="T49" s="1390">
        <v>46600010235</v>
      </c>
      <c r="U49" s="859"/>
    </row>
    <row r="50" spans="1:21" ht="12" customHeight="1" x14ac:dyDescent="0.2">
      <c r="A50" s="116" t="s">
        <v>1817</v>
      </c>
      <c r="B50" s="119" t="s">
        <v>586</v>
      </c>
      <c r="C50" s="520" t="s">
        <v>587</v>
      </c>
      <c r="D50" s="572">
        <v>0</v>
      </c>
      <c r="E50" s="573">
        <v>0.64</v>
      </c>
      <c r="F50" s="574">
        <f>E50-D50</f>
        <v>0.64</v>
      </c>
      <c r="G50" s="575"/>
      <c r="H50" s="601">
        <v>1920</v>
      </c>
      <c r="I50" s="85" t="s">
        <v>16</v>
      </c>
      <c r="J50" s="522"/>
      <c r="K50" s="522"/>
      <c r="L50" s="522"/>
      <c r="M50" s="522"/>
      <c r="N50" s="522"/>
      <c r="O50" s="522"/>
      <c r="P50" s="522"/>
      <c r="Q50" s="522"/>
      <c r="R50" s="522"/>
      <c r="S50" s="95"/>
      <c r="T50" s="1376">
        <v>46600010215</v>
      </c>
      <c r="U50" s="1220"/>
    </row>
    <row r="51" spans="1:21" ht="12" customHeight="1" x14ac:dyDescent="0.2">
      <c r="A51" s="359"/>
      <c r="B51" s="121"/>
      <c r="C51" s="531"/>
      <c r="D51" s="568">
        <v>0.64</v>
      </c>
      <c r="E51" s="569">
        <v>1.54</v>
      </c>
      <c r="F51" s="570">
        <v>0.9</v>
      </c>
      <c r="G51" s="571">
        <f>SUM(F50:F51)</f>
        <v>1.54</v>
      </c>
      <c r="H51" s="602">
        <v>2700</v>
      </c>
      <c r="I51" s="90" t="s">
        <v>16</v>
      </c>
      <c r="J51" s="518"/>
      <c r="K51" s="518"/>
      <c r="L51" s="518"/>
      <c r="M51" s="518"/>
      <c r="N51" s="518"/>
      <c r="O51" s="518"/>
      <c r="P51" s="518"/>
      <c r="Q51" s="518"/>
      <c r="R51" s="518"/>
      <c r="S51" s="97"/>
      <c r="T51" s="1388">
        <v>46600010028005</v>
      </c>
      <c r="U51" s="1371"/>
    </row>
    <row r="52" spans="1:21" ht="12" customHeight="1" x14ac:dyDescent="0.2">
      <c r="A52" s="104" t="s">
        <v>1818</v>
      </c>
      <c r="B52" s="122" t="s">
        <v>588</v>
      </c>
      <c r="C52" s="556" t="s">
        <v>589</v>
      </c>
      <c r="D52" s="581">
        <v>0</v>
      </c>
      <c r="E52" s="587">
        <v>0.11</v>
      </c>
      <c r="F52" s="588">
        <f>E52-D52</f>
        <v>0.11</v>
      </c>
      <c r="G52" s="589">
        <f>F52</f>
        <v>0.11</v>
      </c>
      <c r="H52" s="607">
        <v>330</v>
      </c>
      <c r="I52" s="109" t="s">
        <v>16</v>
      </c>
      <c r="J52" s="561"/>
      <c r="K52" s="561"/>
      <c r="L52" s="561"/>
      <c r="M52" s="561"/>
      <c r="N52" s="561"/>
      <c r="O52" s="561"/>
      <c r="P52" s="561"/>
      <c r="Q52" s="561"/>
      <c r="R52" s="561"/>
      <c r="S52" s="104"/>
      <c r="T52" s="1378">
        <v>46600010216</v>
      </c>
      <c r="U52" s="854"/>
    </row>
    <row r="53" spans="1:21" ht="12" customHeight="1" x14ac:dyDescent="0.2">
      <c r="A53" s="95" t="s">
        <v>1819</v>
      </c>
      <c r="B53" s="123" t="s">
        <v>590</v>
      </c>
      <c r="C53" s="563" t="s">
        <v>591</v>
      </c>
      <c r="D53" s="572">
        <v>0</v>
      </c>
      <c r="E53" s="582">
        <v>0.51</v>
      </c>
      <c r="F53" s="583">
        <f>E53-D53</f>
        <v>0.51</v>
      </c>
      <c r="G53" s="584">
        <f>F53</f>
        <v>0.51</v>
      </c>
      <c r="H53" s="605">
        <v>1530</v>
      </c>
      <c r="I53" s="85" t="s">
        <v>16</v>
      </c>
      <c r="J53" s="535"/>
      <c r="K53" s="535"/>
      <c r="L53" s="535"/>
      <c r="M53" s="535"/>
      <c r="N53" s="535"/>
      <c r="O53" s="535"/>
      <c r="P53" s="535"/>
      <c r="Q53" s="535"/>
      <c r="R53" s="859"/>
      <c r="S53" s="700"/>
      <c r="T53" s="1376">
        <v>46600010386</v>
      </c>
      <c r="U53" s="859"/>
    </row>
    <row r="54" spans="1:21" ht="12" customHeight="1" x14ac:dyDescent="0.2">
      <c r="A54" s="116" t="s">
        <v>1820</v>
      </c>
      <c r="B54" s="119" t="s">
        <v>562</v>
      </c>
      <c r="C54" s="520" t="s">
        <v>563</v>
      </c>
      <c r="D54" s="572">
        <v>0</v>
      </c>
      <c r="E54" s="573">
        <v>0.31</v>
      </c>
      <c r="F54" s="574">
        <f t="shared" si="0"/>
        <v>0.31</v>
      </c>
      <c r="G54" s="575"/>
      <c r="H54" s="601">
        <v>1692</v>
      </c>
      <c r="I54" s="85" t="s">
        <v>18</v>
      </c>
      <c r="J54" s="522"/>
      <c r="K54" s="522"/>
      <c r="L54" s="522"/>
      <c r="M54" s="522"/>
      <c r="N54" s="522"/>
      <c r="O54" s="522"/>
      <c r="P54" s="522"/>
      <c r="Q54" s="522"/>
      <c r="R54" s="1220">
        <v>149</v>
      </c>
      <c r="S54" s="1368">
        <v>99</v>
      </c>
      <c r="T54" s="1375">
        <v>46600010219</v>
      </c>
      <c r="U54" s="1220"/>
    </row>
    <row r="55" spans="1:21" ht="12" customHeight="1" x14ac:dyDescent="0.2">
      <c r="A55" s="359"/>
      <c r="B55" s="121"/>
      <c r="C55" s="531"/>
      <c r="D55" s="568">
        <f>E54</f>
        <v>0.31</v>
      </c>
      <c r="E55" s="569">
        <v>1.9</v>
      </c>
      <c r="F55" s="570">
        <f t="shared" si="0"/>
        <v>1.5899999999999999</v>
      </c>
      <c r="G55" s="571">
        <f>SUM(F54:F55)</f>
        <v>1.9</v>
      </c>
      <c r="H55" s="602">
        <v>6360</v>
      </c>
      <c r="I55" s="90" t="s">
        <v>16</v>
      </c>
      <c r="J55" s="518"/>
      <c r="K55" s="518"/>
      <c r="L55" s="518"/>
      <c r="M55" s="518"/>
      <c r="N55" s="518"/>
      <c r="O55" s="518"/>
      <c r="P55" s="518"/>
      <c r="Q55" s="518"/>
      <c r="R55" s="1371"/>
      <c r="S55" s="1369"/>
      <c r="T55" s="1374">
        <v>46600010219</v>
      </c>
      <c r="U55" s="1371"/>
    </row>
    <row r="56" spans="1:21" ht="12" customHeight="1" x14ac:dyDescent="0.2">
      <c r="A56" s="116" t="s">
        <v>1821</v>
      </c>
      <c r="B56" s="119" t="s">
        <v>592</v>
      </c>
      <c r="C56" s="520" t="s">
        <v>593</v>
      </c>
      <c r="D56" s="572">
        <v>0</v>
      </c>
      <c r="E56" s="573">
        <v>0.16</v>
      </c>
      <c r="F56" s="574">
        <f>E56-D56</f>
        <v>0.16</v>
      </c>
      <c r="G56" s="575"/>
      <c r="H56" s="601">
        <v>800</v>
      </c>
      <c r="I56" s="85" t="s">
        <v>16</v>
      </c>
      <c r="J56" s="522"/>
      <c r="K56" s="522"/>
      <c r="L56" s="522"/>
      <c r="M56" s="522"/>
      <c r="N56" s="522"/>
      <c r="O56" s="522"/>
      <c r="P56" s="522"/>
      <c r="Q56" s="522"/>
      <c r="R56" s="1220"/>
      <c r="S56" s="700"/>
      <c r="T56" s="1376">
        <v>46600010249</v>
      </c>
      <c r="U56" s="1220"/>
    </row>
    <row r="57" spans="1:21" ht="12" customHeight="1" x14ac:dyDescent="0.2">
      <c r="A57" s="359"/>
      <c r="B57" s="121"/>
      <c r="C57" s="531"/>
      <c r="D57" s="568">
        <f>E56</f>
        <v>0.16</v>
      </c>
      <c r="E57" s="569">
        <v>0.28000000000000003</v>
      </c>
      <c r="F57" s="570">
        <f>E57-D57</f>
        <v>0.12000000000000002</v>
      </c>
      <c r="G57" s="571">
        <f>SUM(F56:F57)</f>
        <v>0.28000000000000003</v>
      </c>
      <c r="H57" s="602">
        <v>600</v>
      </c>
      <c r="I57" s="90" t="s">
        <v>16</v>
      </c>
      <c r="J57" s="518"/>
      <c r="K57" s="518"/>
      <c r="L57" s="518"/>
      <c r="M57" s="518"/>
      <c r="N57" s="518"/>
      <c r="O57" s="518"/>
      <c r="P57" s="518"/>
      <c r="Q57" s="518"/>
      <c r="R57" s="1371"/>
      <c r="S57" s="736"/>
      <c r="T57" s="1391">
        <v>46600010227</v>
      </c>
      <c r="U57" s="1371"/>
    </row>
    <row r="58" spans="1:21" ht="12" customHeight="1" x14ac:dyDescent="0.2">
      <c r="A58" s="156" t="s">
        <v>1822</v>
      </c>
      <c r="B58" s="119" t="s">
        <v>600</v>
      </c>
      <c r="C58" s="1642" t="s">
        <v>601</v>
      </c>
      <c r="D58" s="572">
        <v>0</v>
      </c>
      <c r="E58" s="573">
        <v>1.25</v>
      </c>
      <c r="F58" s="574">
        <v>1.25</v>
      </c>
      <c r="G58" s="575"/>
      <c r="H58" s="601">
        <v>5686</v>
      </c>
      <c r="I58" s="85" t="s">
        <v>18</v>
      </c>
      <c r="J58" s="522"/>
      <c r="K58" s="522"/>
      <c r="L58" s="522"/>
      <c r="M58" s="522"/>
      <c r="N58" s="522"/>
      <c r="O58" s="522"/>
      <c r="P58" s="522"/>
      <c r="Q58" s="522"/>
      <c r="R58" s="1220"/>
      <c r="S58" s="1368"/>
      <c r="T58" s="1375">
        <v>46600010230</v>
      </c>
      <c r="U58" s="1220"/>
    </row>
    <row r="59" spans="1:21" ht="12" customHeight="1" x14ac:dyDescent="0.2">
      <c r="A59" s="158"/>
      <c r="B59" s="121"/>
      <c r="C59" s="1643"/>
      <c r="D59" s="568">
        <f>E58</f>
        <v>1.25</v>
      </c>
      <c r="E59" s="569">
        <v>1.43</v>
      </c>
      <c r="F59" s="570">
        <f>E59-D59</f>
        <v>0.17999999999999994</v>
      </c>
      <c r="G59" s="571">
        <f>SUM(F58:F59)</f>
        <v>1.43</v>
      </c>
      <c r="H59" s="602">
        <v>630</v>
      </c>
      <c r="I59" s="90" t="s">
        <v>18</v>
      </c>
      <c r="J59" s="518"/>
      <c r="K59" s="518"/>
      <c r="L59" s="518"/>
      <c r="M59" s="518"/>
      <c r="N59" s="518"/>
      <c r="O59" s="518"/>
      <c r="P59" s="518"/>
      <c r="Q59" s="518"/>
      <c r="R59" s="1371"/>
      <c r="S59" s="1369"/>
      <c r="T59" s="1374">
        <v>46600010115</v>
      </c>
      <c r="U59" s="1371"/>
    </row>
    <row r="60" spans="1:21" ht="12" customHeight="1" x14ac:dyDescent="0.2">
      <c r="A60" s="116" t="s">
        <v>1823</v>
      </c>
      <c r="B60" s="119" t="s">
        <v>564</v>
      </c>
      <c r="C60" s="520" t="s">
        <v>565</v>
      </c>
      <c r="D60" s="572">
        <v>0</v>
      </c>
      <c r="E60" s="573">
        <v>7.0000000000000007E-2</v>
      </c>
      <c r="F60" s="574">
        <f t="shared" si="0"/>
        <v>7.0000000000000007E-2</v>
      </c>
      <c r="G60" s="575"/>
      <c r="H60" s="601">
        <v>385</v>
      </c>
      <c r="I60" s="85" t="s">
        <v>18</v>
      </c>
      <c r="J60" s="522"/>
      <c r="K60" s="522"/>
      <c r="L60" s="522"/>
      <c r="M60" s="522"/>
      <c r="N60" s="522"/>
      <c r="O60" s="522"/>
      <c r="P60" s="522"/>
      <c r="Q60" s="522"/>
      <c r="R60" s="1220">
        <v>63</v>
      </c>
      <c r="S60" s="1368">
        <v>63</v>
      </c>
      <c r="T60" s="1375">
        <v>46600010175</v>
      </c>
      <c r="U60" s="1220" t="s">
        <v>1409</v>
      </c>
    </row>
    <row r="61" spans="1:21" ht="12" customHeight="1" x14ac:dyDescent="0.2">
      <c r="A61" s="360"/>
      <c r="B61" s="120"/>
      <c r="C61" s="538"/>
      <c r="D61" s="576">
        <f>E60</f>
        <v>7.0000000000000007E-2</v>
      </c>
      <c r="E61" s="597">
        <v>0.12</v>
      </c>
      <c r="F61" s="578">
        <f t="shared" si="0"/>
        <v>4.9999999999999989E-2</v>
      </c>
      <c r="G61" s="579"/>
      <c r="H61" s="609">
        <v>275</v>
      </c>
      <c r="I61" s="88" t="s">
        <v>18</v>
      </c>
      <c r="J61" s="96"/>
      <c r="K61" s="96"/>
      <c r="L61" s="96"/>
      <c r="M61" s="96"/>
      <c r="N61" s="96"/>
      <c r="O61" s="96"/>
      <c r="P61" s="96"/>
      <c r="Q61" s="96"/>
      <c r="R61" s="708"/>
      <c r="S61" s="1370"/>
      <c r="T61" s="1377">
        <v>46600010373</v>
      </c>
      <c r="U61" s="708" t="s">
        <v>1409</v>
      </c>
    </row>
    <row r="62" spans="1:21" ht="12" customHeight="1" x14ac:dyDescent="0.2">
      <c r="A62" s="360"/>
      <c r="B62" s="120"/>
      <c r="C62" s="538"/>
      <c r="D62" s="576">
        <f>E61</f>
        <v>0.12</v>
      </c>
      <c r="E62" s="597">
        <v>0.17</v>
      </c>
      <c r="F62" s="578">
        <f t="shared" si="0"/>
        <v>5.0000000000000017E-2</v>
      </c>
      <c r="G62" s="579"/>
      <c r="H62" s="609">
        <v>275</v>
      </c>
      <c r="I62" s="88" t="s">
        <v>18</v>
      </c>
      <c r="J62" s="96"/>
      <c r="K62" s="96"/>
      <c r="L62" s="96"/>
      <c r="M62" s="96"/>
      <c r="N62" s="96"/>
      <c r="O62" s="96"/>
      <c r="P62" s="96"/>
      <c r="Q62" s="96"/>
      <c r="R62" s="96"/>
      <c r="S62" s="527"/>
      <c r="T62" s="1377">
        <v>46600010372</v>
      </c>
      <c r="U62" s="708" t="s">
        <v>1409</v>
      </c>
    </row>
    <row r="63" spans="1:21" ht="12" customHeight="1" x14ac:dyDescent="0.2">
      <c r="A63" s="360"/>
      <c r="B63" s="120"/>
      <c r="C63" s="554"/>
      <c r="D63" s="576">
        <f>E62</f>
        <v>0.17</v>
      </c>
      <c r="E63" s="597">
        <v>0.24</v>
      </c>
      <c r="F63" s="578">
        <f t="shared" si="0"/>
        <v>6.9999999999999979E-2</v>
      </c>
      <c r="G63" s="579"/>
      <c r="H63" s="609">
        <v>210</v>
      </c>
      <c r="I63" s="88" t="s">
        <v>16</v>
      </c>
      <c r="J63" s="96"/>
      <c r="K63" s="96"/>
      <c r="L63" s="96"/>
      <c r="M63" s="96"/>
      <c r="N63" s="96"/>
      <c r="O63" s="96"/>
      <c r="P63" s="96"/>
      <c r="Q63" s="96"/>
      <c r="R63" s="96"/>
      <c r="S63" s="527"/>
      <c r="T63" s="1377">
        <v>46600010372</v>
      </c>
      <c r="U63" s="708" t="s">
        <v>1409</v>
      </c>
    </row>
    <row r="64" spans="1:21" ht="12" customHeight="1" x14ac:dyDescent="0.2">
      <c r="A64" s="220"/>
      <c r="B64" s="121"/>
      <c r="C64" s="555"/>
      <c r="D64" s="568">
        <f>E63</f>
        <v>0.24</v>
      </c>
      <c r="E64" s="586">
        <v>0.36</v>
      </c>
      <c r="F64" s="570">
        <f t="shared" si="0"/>
        <v>0.12</v>
      </c>
      <c r="G64" s="571">
        <f>SUM(F60:F64)</f>
        <v>0.36</v>
      </c>
      <c r="H64" s="602">
        <v>360</v>
      </c>
      <c r="I64" s="90" t="s">
        <v>17</v>
      </c>
      <c r="J64" s="97"/>
      <c r="K64" s="97"/>
      <c r="L64" s="97"/>
      <c r="M64" s="97"/>
      <c r="N64" s="97"/>
      <c r="O64" s="97"/>
      <c r="P64" s="97"/>
      <c r="Q64" s="97"/>
      <c r="R64" s="97"/>
      <c r="S64" s="519"/>
      <c r="T64" s="1374">
        <v>46600010372</v>
      </c>
      <c r="U64" s="736" t="s">
        <v>1409</v>
      </c>
    </row>
    <row r="65" spans="1:21" ht="21.95" customHeight="1" x14ac:dyDescent="0.2">
      <c r="A65" s="104" t="s">
        <v>1824</v>
      </c>
      <c r="B65" s="122" t="s">
        <v>594</v>
      </c>
      <c r="C65" s="560" t="s">
        <v>595</v>
      </c>
      <c r="D65" s="581">
        <v>0</v>
      </c>
      <c r="E65" s="598">
        <v>0.04</v>
      </c>
      <c r="F65" s="583">
        <f t="shared" ref="F65:F67" si="3">E65-D65</f>
        <v>0.04</v>
      </c>
      <c r="G65" s="584">
        <f>F65</f>
        <v>0.04</v>
      </c>
      <c r="H65" s="605">
        <v>120</v>
      </c>
      <c r="I65" s="109" t="s">
        <v>16</v>
      </c>
      <c r="J65" s="104"/>
      <c r="K65" s="104"/>
      <c r="L65" s="104"/>
      <c r="M65" s="104"/>
      <c r="N65" s="104"/>
      <c r="O65" s="104"/>
      <c r="P65" s="104"/>
      <c r="Q65" s="104"/>
      <c r="R65" s="104"/>
      <c r="S65" s="559"/>
      <c r="T65" s="1380">
        <v>46600010193</v>
      </c>
      <c r="U65" s="711"/>
    </row>
    <row r="66" spans="1:21" ht="12" customHeight="1" x14ac:dyDescent="0.2">
      <c r="A66" s="116" t="s">
        <v>1825</v>
      </c>
      <c r="B66" s="119" t="s">
        <v>596</v>
      </c>
      <c r="C66" s="520" t="s">
        <v>597</v>
      </c>
      <c r="D66" s="572">
        <v>0</v>
      </c>
      <c r="E66" s="585">
        <v>0.28999999999999998</v>
      </c>
      <c r="F66" s="574">
        <f t="shared" si="3"/>
        <v>0.28999999999999998</v>
      </c>
      <c r="G66" s="575"/>
      <c r="H66" s="601">
        <v>1160</v>
      </c>
      <c r="I66" s="85" t="s">
        <v>38</v>
      </c>
      <c r="J66" s="95"/>
      <c r="K66" s="95"/>
      <c r="L66" s="95"/>
      <c r="M66" s="95"/>
      <c r="N66" s="95"/>
      <c r="O66" s="95"/>
      <c r="P66" s="95"/>
      <c r="Q66" s="95"/>
      <c r="R66" s="95"/>
      <c r="S66" s="523"/>
      <c r="T66" s="1376">
        <v>46600010384</v>
      </c>
      <c r="U66" s="700"/>
    </row>
    <row r="67" spans="1:21" ht="12" customHeight="1" x14ac:dyDescent="0.2">
      <c r="A67" s="359"/>
      <c r="B67" s="121"/>
      <c r="C67" s="531"/>
      <c r="D67" s="568">
        <f>E66</f>
        <v>0.28999999999999998</v>
      </c>
      <c r="E67" s="586">
        <v>0.33</v>
      </c>
      <c r="F67" s="570">
        <f t="shared" si="3"/>
        <v>4.0000000000000036E-2</v>
      </c>
      <c r="G67" s="571">
        <f>SUM(F66:F67)</f>
        <v>0.33</v>
      </c>
      <c r="H67" s="602">
        <v>120</v>
      </c>
      <c r="I67" s="90" t="s">
        <v>17</v>
      </c>
      <c r="J67" s="97"/>
      <c r="K67" s="97"/>
      <c r="L67" s="97"/>
      <c r="M67" s="97"/>
      <c r="N67" s="97"/>
      <c r="O67" s="97"/>
      <c r="P67" s="97"/>
      <c r="Q67" s="97"/>
      <c r="R67" s="97"/>
      <c r="S67" s="519"/>
      <c r="T67" s="1391">
        <v>46600010384</v>
      </c>
      <c r="U67" s="736"/>
    </row>
    <row r="68" spans="1:21" ht="5.0999999999999996" customHeight="1" x14ac:dyDescent="0.2">
      <c r="A68" s="28"/>
      <c r="B68" s="28"/>
      <c r="C68" s="29"/>
      <c r="F68" s="23"/>
      <c r="G68" s="23"/>
      <c r="M68" s="45"/>
      <c r="N68" s="41"/>
      <c r="R68" s="41"/>
      <c r="S68" s="41"/>
    </row>
    <row r="69" spans="1:21" ht="12" customHeight="1" x14ac:dyDescent="0.2">
      <c r="A69" s="30" t="s">
        <v>603</v>
      </c>
      <c r="B69" s="17"/>
      <c r="C69" s="17"/>
      <c r="D69" s="17"/>
      <c r="E69" s="17"/>
      <c r="F69" s="37"/>
      <c r="G69" s="304">
        <f>SUM(G8:G67)</f>
        <v>57.58</v>
      </c>
      <c r="H69" s="31">
        <f>SUM(H8:H67)</f>
        <v>216647</v>
      </c>
      <c r="I69" s="18"/>
      <c r="J69" s="8"/>
      <c r="K69" s="19"/>
      <c r="L69" s="20" t="s">
        <v>19</v>
      </c>
      <c r="M69" s="46">
        <f>SUM(M8:M67)</f>
        <v>0</v>
      </c>
      <c r="N69" s="42">
        <f>SUM(N8:N67)</f>
        <v>0</v>
      </c>
      <c r="O69" s="16"/>
      <c r="P69" s="16"/>
      <c r="Q69" s="20" t="s">
        <v>20</v>
      </c>
      <c r="R69" s="42">
        <f>SUM(R8:R67)</f>
        <v>712</v>
      </c>
      <c r="S69" s="42">
        <f>SUM(S8:S67)</f>
        <v>412</v>
      </c>
      <c r="T69" s="16"/>
    </row>
    <row r="70" spans="1:21" ht="12" customHeight="1" x14ac:dyDescent="0.2">
      <c r="A70" s="32" t="s">
        <v>21</v>
      </c>
      <c r="B70" s="21"/>
      <c r="C70" s="21"/>
      <c r="D70" s="21"/>
      <c r="E70" s="21"/>
      <c r="F70" s="37"/>
      <c r="G70" s="47">
        <f>SUMIF(I8:I67,"melnais",F8:F67)+SUMIF(I8:I67,"virsmas aps.",F8:F67)</f>
        <v>4.629999999999999</v>
      </c>
      <c r="H70" s="48">
        <f>SUMIF(I8:I67,"melnais",H8:H67)+SUMIF(I8:I67,"virsmas aps.",H8:H67)</f>
        <v>23060</v>
      </c>
      <c r="I70" s="22"/>
      <c r="J70" s="23"/>
      <c r="K70" s="16"/>
      <c r="L70" s="16"/>
      <c r="M70" s="24"/>
      <c r="N70" s="24"/>
      <c r="O70" s="16"/>
      <c r="P70" s="16"/>
      <c r="Q70" s="16"/>
      <c r="R70" s="16"/>
      <c r="S70" s="16"/>
      <c r="T70" s="16"/>
    </row>
    <row r="71" spans="1:21" ht="12" customHeight="1" x14ac:dyDescent="0.2">
      <c r="A71" s="32" t="s">
        <v>22</v>
      </c>
      <c r="B71" s="21"/>
      <c r="C71" s="21"/>
      <c r="D71" s="21"/>
      <c r="E71" s="21"/>
      <c r="F71" s="37"/>
      <c r="G71" s="47">
        <f>SUMIF(I8:I67,"bruģis",F8:F67)</f>
        <v>0.28999999999999998</v>
      </c>
      <c r="H71" s="48">
        <f>SUMIF(I8:I67,"bruģis",H8:H67)</f>
        <v>1160</v>
      </c>
      <c r="J71" s="58"/>
      <c r="K71" s="58"/>
      <c r="L71" s="58"/>
      <c r="O71" s="16"/>
      <c r="P71" s="16"/>
      <c r="Q71" s="16"/>
      <c r="R71" s="16"/>
      <c r="S71" s="16"/>
      <c r="T71" s="16"/>
    </row>
    <row r="72" spans="1:21" ht="12" customHeight="1" x14ac:dyDescent="0.2">
      <c r="A72" s="32" t="s">
        <v>23</v>
      </c>
      <c r="B72" s="21"/>
      <c r="C72" s="21"/>
      <c r="D72" s="21"/>
      <c r="E72" s="21"/>
      <c r="F72" s="37"/>
      <c r="G72" s="47">
        <f>SUMIF(I8:I67,"grants",F8:F67)</f>
        <v>51.68</v>
      </c>
      <c r="H72" s="48">
        <f>SUMIF(I8:I67,"grants",H8:H67)</f>
        <v>189487</v>
      </c>
      <c r="J72" s="58"/>
      <c r="K72" s="16"/>
      <c r="L72" s="58" t="s">
        <v>46</v>
      </c>
      <c r="O72" s="16"/>
      <c r="P72" s="16"/>
      <c r="Q72" s="16"/>
      <c r="R72" s="16"/>
      <c r="S72" s="16"/>
      <c r="T72" s="16"/>
    </row>
    <row r="73" spans="1:21" ht="12" customHeight="1" x14ac:dyDescent="0.2">
      <c r="A73" s="32" t="s">
        <v>25</v>
      </c>
      <c r="B73" s="21"/>
      <c r="C73" s="21"/>
      <c r="D73" s="21"/>
      <c r="E73" s="21"/>
      <c r="F73" s="37"/>
      <c r="G73" s="47">
        <f>SUMIF(I8:I67,"cits segums",F8:F67)</f>
        <v>0.98</v>
      </c>
      <c r="H73" s="48">
        <f>SUMIF(I8:I67,"cits segums",H8:H67)</f>
        <v>2940</v>
      </c>
      <c r="I73" s="23"/>
      <c r="J73" s="8"/>
      <c r="K73" s="25"/>
      <c r="O73" s="16"/>
      <c r="P73" s="16"/>
      <c r="Q73" s="16"/>
      <c r="R73" s="16"/>
      <c r="S73" s="16"/>
      <c r="T73" s="16"/>
    </row>
    <row r="74" spans="1:21" ht="5.0999999999999996" customHeight="1" x14ac:dyDescent="0.2">
      <c r="A74" s="5"/>
      <c r="B74" s="5"/>
      <c r="C74" s="5"/>
      <c r="D74" s="5"/>
      <c r="E74" s="5"/>
      <c r="F74" s="26"/>
      <c r="G74" s="26"/>
      <c r="H74" s="33"/>
      <c r="I74" s="14"/>
      <c r="J74" s="8"/>
      <c r="K74" s="16"/>
      <c r="O74" s="16"/>
      <c r="P74" s="16"/>
      <c r="Q74" s="16"/>
      <c r="R74" s="16"/>
      <c r="S74" s="16"/>
      <c r="T74" s="16"/>
    </row>
    <row r="75" spans="1:21" ht="12" customHeight="1" x14ac:dyDescent="0.2">
      <c r="A75" s="4" t="s">
        <v>45</v>
      </c>
      <c r="B75" s="50" t="str">
        <f>AN!B65</f>
        <v>SIA "Ceļu inženieri" ceļu būvtehiķis Uldis Bite</v>
      </c>
      <c r="C75" s="50"/>
      <c r="D75" s="50"/>
      <c r="E75" s="50"/>
      <c r="F75" s="50"/>
      <c r="G75" s="27"/>
      <c r="H75" s="54" t="s">
        <v>41</v>
      </c>
      <c r="I75" s="1588" t="str">
        <f>AN!I65</f>
        <v>2024.gada 4.novembris</v>
      </c>
      <c r="J75" s="1588"/>
      <c r="K75" s="53"/>
      <c r="L75" s="54" t="s">
        <v>42</v>
      </c>
      <c r="M75" s="27"/>
      <c r="N75" s="27"/>
      <c r="Q75" s="16"/>
      <c r="R75" s="16"/>
      <c r="S75" s="16"/>
      <c r="T75" s="16"/>
    </row>
    <row r="76" spans="1:21" ht="5.0999999999999996" customHeight="1" x14ac:dyDescent="0.2">
      <c r="A76" s="6"/>
      <c r="B76" s="51"/>
      <c r="C76" s="51"/>
      <c r="D76" s="51"/>
      <c r="E76" s="51"/>
      <c r="F76" s="51"/>
      <c r="G76" s="57"/>
      <c r="H76" s="52"/>
      <c r="I76" s="51"/>
      <c r="J76" s="51"/>
      <c r="K76" s="52"/>
      <c r="L76" s="55"/>
      <c r="N76" s="57"/>
      <c r="O76" s="57"/>
      <c r="P76" s="39"/>
      <c r="Q76" s="16"/>
      <c r="R76" s="16"/>
      <c r="S76" s="16"/>
      <c r="T76" s="16"/>
    </row>
    <row r="77" spans="1:21" ht="12" customHeight="1" x14ac:dyDescent="0.2">
      <c r="A77" s="4" t="s">
        <v>44</v>
      </c>
      <c r="B77" s="50" t="str">
        <f>AN!B67</f>
        <v>Dobeles novada domes priekšsēdētājs Ivars Gorskis</v>
      </c>
      <c r="C77" s="50"/>
      <c r="D77" s="50"/>
      <c r="E77" s="50"/>
      <c r="F77" s="50"/>
      <c r="G77" s="27"/>
      <c r="H77" s="54" t="s">
        <v>41</v>
      </c>
      <c r="I77" s="1588"/>
      <c r="J77" s="1588"/>
      <c r="K77" s="53"/>
      <c r="L77" s="54" t="s">
        <v>42</v>
      </c>
      <c r="M77" s="27"/>
      <c r="N77" s="27"/>
      <c r="Q77" s="16"/>
      <c r="R77" s="16"/>
      <c r="S77" s="16"/>
      <c r="T77" s="16"/>
    </row>
    <row r="78" spans="1:21" ht="5.0999999999999996" customHeight="1" x14ac:dyDescent="0.2">
      <c r="A78" s="4"/>
      <c r="B78" s="51"/>
      <c r="C78" s="51"/>
      <c r="D78" s="51"/>
      <c r="E78" s="51"/>
      <c r="F78" s="51"/>
      <c r="G78" s="57"/>
      <c r="H78" s="52"/>
      <c r="I78" s="51"/>
      <c r="J78" s="51"/>
      <c r="K78" s="52"/>
      <c r="L78" s="55"/>
      <c r="N78" s="57"/>
      <c r="O78" s="57"/>
      <c r="P78" s="39"/>
      <c r="Q78" s="16"/>
      <c r="R78" s="16"/>
      <c r="S78" s="16"/>
      <c r="T78" s="16"/>
    </row>
    <row r="79" spans="1:21" ht="12" customHeight="1" x14ac:dyDescent="0.2">
      <c r="A79" s="4" t="s">
        <v>43</v>
      </c>
      <c r="B79" s="50" t="str">
        <f>AN!B69</f>
        <v>VSIA "Latvijas Valsts ceļi" Zemgales reģisonālā nodaļa</v>
      </c>
      <c r="C79" s="50"/>
      <c r="D79" s="50"/>
      <c r="E79" s="50"/>
      <c r="F79" s="50"/>
      <c r="G79" s="27"/>
      <c r="H79" s="54" t="s">
        <v>41</v>
      </c>
      <c r="I79" s="1588"/>
      <c r="J79" s="1588"/>
      <c r="K79" s="53"/>
      <c r="L79" s="54" t="s">
        <v>42</v>
      </c>
      <c r="M79" s="27"/>
      <c r="N79" s="27"/>
      <c r="Q79" s="16"/>
      <c r="R79" s="16"/>
      <c r="S79" s="16"/>
      <c r="T79" s="16"/>
    </row>
    <row r="80" spans="1:21" ht="5.0999999999999996" customHeight="1" x14ac:dyDescent="0.2">
      <c r="D80" s="1589"/>
      <c r="E80" s="1589"/>
      <c r="F80" s="1589"/>
      <c r="G80" s="1590"/>
      <c r="H80" s="1590"/>
      <c r="I80" s="1589"/>
      <c r="J80" s="1589"/>
      <c r="K80" s="1590"/>
      <c r="L80" s="1590"/>
      <c r="N80" s="1591"/>
      <c r="O80" s="1591"/>
      <c r="P80" s="39"/>
    </row>
    <row r="81" spans="1:21" ht="14.1" customHeight="1" x14ac:dyDescent="0.25">
      <c r="A81" s="16"/>
      <c r="B81" s="1592" t="s">
        <v>338</v>
      </c>
      <c r="C81" s="1592"/>
      <c r="D81" s="1592"/>
      <c r="E81" s="1592"/>
      <c r="F81" s="1592"/>
      <c r="G81" s="1592"/>
      <c r="H81" s="1592"/>
      <c r="I81" s="1592"/>
      <c r="J81" s="1592"/>
      <c r="K81" s="1592"/>
      <c r="L81" s="1592"/>
      <c r="M81" s="1592"/>
      <c r="N81" s="1592"/>
      <c r="O81" s="1592"/>
      <c r="P81" s="1592"/>
      <c r="Q81" s="1592"/>
      <c r="R81" s="1592"/>
      <c r="S81" s="1592"/>
      <c r="T81" s="1592"/>
      <c r="U81" s="56"/>
    </row>
  </sheetData>
  <mergeCells count="33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B81:T81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75:J75"/>
    <mergeCell ref="I77:J77"/>
    <mergeCell ref="I79:J79"/>
    <mergeCell ref="D80:L80"/>
    <mergeCell ref="N80:O80"/>
    <mergeCell ref="C8:C9"/>
    <mergeCell ref="C19:C20"/>
    <mergeCell ref="C24:C25"/>
    <mergeCell ref="C39:C40"/>
    <mergeCell ref="C58:C59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1928-467E-4052-BF21-D3929DE1F56C}">
  <dimension ref="A1:U62"/>
  <sheetViews>
    <sheetView showGridLines="0" view="pageLayout" zoomScaleNormal="100" zoomScaleSheetLayoutView="100" workbookViewId="0">
      <selection activeCell="T31" sqref="T31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604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36" t="s">
        <v>1850</v>
      </c>
      <c r="B8" s="634" t="s">
        <v>606</v>
      </c>
      <c r="C8" s="353" t="s">
        <v>607</v>
      </c>
      <c r="D8" s="643">
        <v>0</v>
      </c>
      <c r="E8" s="644">
        <v>0.86</v>
      </c>
      <c r="F8" s="645">
        <v>0.86</v>
      </c>
      <c r="G8" s="646"/>
      <c r="H8" s="674">
        <v>4300</v>
      </c>
      <c r="I8" s="610" t="s">
        <v>18</v>
      </c>
      <c r="J8" s="611"/>
      <c r="K8" s="611"/>
      <c r="L8" s="611"/>
      <c r="M8" s="611"/>
      <c r="N8" s="611"/>
      <c r="O8" s="611"/>
      <c r="P8" s="312"/>
      <c r="Q8" s="611"/>
      <c r="R8" s="611"/>
      <c r="S8" s="611"/>
      <c r="T8" s="312">
        <v>46640020282</v>
      </c>
      <c r="U8" s="312"/>
    </row>
    <row r="9" spans="1:21" ht="12" customHeight="1" x14ac:dyDescent="0.2">
      <c r="A9" s="612"/>
      <c r="B9" s="635"/>
      <c r="C9" s="613"/>
      <c r="D9" s="647">
        <v>0.86</v>
      </c>
      <c r="E9" s="647">
        <v>3.81</v>
      </c>
      <c r="F9" s="648">
        <v>2.95</v>
      </c>
      <c r="G9" s="649">
        <f>SUM(F8:F9)</f>
        <v>3.81</v>
      </c>
      <c r="H9" s="675">
        <v>11800</v>
      </c>
      <c r="I9" s="341" t="s">
        <v>16</v>
      </c>
      <c r="J9" s="614"/>
      <c r="K9" s="614"/>
      <c r="L9" s="614"/>
      <c r="M9" s="614"/>
      <c r="N9" s="614"/>
      <c r="O9" s="614"/>
      <c r="P9" s="321"/>
      <c r="Q9" s="614"/>
      <c r="R9" s="614"/>
      <c r="S9" s="614"/>
      <c r="T9" s="321">
        <v>46640020282</v>
      </c>
      <c r="U9" s="321"/>
    </row>
    <row r="10" spans="1:21" ht="12" customHeight="1" x14ac:dyDescent="0.2">
      <c r="A10" s="336" t="s">
        <v>1851</v>
      </c>
      <c r="B10" s="634" t="s">
        <v>608</v>
      </c>
      <c r="C10" s="353" t="s">
        <v>609</v>
      </c>
      <c r="D10" s="643">
        <v>0</v>
      </c>
      <c r="E10" s="643">
        <v>5.45</v>
      </c>
      <c r="F10" s="645">
        <v>5.45</v>
      </c>
      <c r="G10" s="646"/>
      <c r="H10" s="674">
        <v>25321</v>
      </c>
      <c r="I10" s="610" t="s">
        <v>16</v>
      </c>
      <c r="J10" s="611"/>
      <c r="K10" s="611"/>
      <c r="L10" s="611"/>
      <c r="M10" s="611"/>
      <c r="N10" s="611"/>
      <c r="O10" s="611"/>
      <c r="P10" s="312"/>
      <c r="Q10" s="611"/>
      <c r="R10" s="611"/>
      <c r="S10" s="611"/>
      <c r="T10" s="312">
        <v>46640020358</v>
      </c>
      <c r="U10" s="312"/>
    </row>
    <row r="11" spans="1:21" ht="12" customHeight="1" x14ac:dyDescent="0.2">
      <c r="A11" s="615"/>
      <c r="B11" s="636"/>
      <c r="C11" s="322"/>
      <c r="D11" s="650">
        <v>5.45</v>
      </c>
      <c r="E11" s="650">
        <v>5.69</v>
      </c>
      <c r="F11" s="651">
        <v>0.24</v>
      </c>
      <c r="G11" s="652"/>
      <c r="H11" s="676">
        <v>1320</v>
      </c>
      <c r="I11" s="616" t="s">
        <v>16</v>
      </c>
      <c r="J11" s="617"/>
      <c r="K11" s="617"/>
      <c r="L11" s="617"/>
      <c r="M11" s="617"/>
      <c r="N11" s="617"/>
      <c r="O11" s="617"/>
      <c r="P11" s="317"/>
      <c r="Q11" s="617"/>
      <c r="R11" s="617"/>
      <c r="S11" s="617"/>
      <c r="T11" s="317">
        <v>46640020364</v>
      </c>
      <c r="U11" s="317"/>
    </row>
    <row r="12" spans="1:21" ht="12" customHeight="1" x14ac:dyDescent="0.2">
      <c r="A12" s="612"/>
      <c r="B12" s="635"/>
      <c r="C12" s="354"/>
      <c r="D12" s="647">
        <v>5.69</v>
      </c>
      <c r="E12" s="647">
        <v>5.7200000000000006</v>
      </c>
      <c r="F12" s="648">
        <v>0.03</v>
      </c>
      <c r="G12" s="649">
        <f>SUM(F10:F12)</f>
        <v>5.7200000000000006</v>
      </c>
      <c r="H12" s="675">
        <v>165</v>
      </c>
      <c r="I12" s="341" t="s">
        <v>16</v>
      </c>
      <c r="J12" s="614"/>
      <c r="K12" s="614"/>
      <c r="L12" s="614"/>
      <c r="M12" s="614"/>
      <c r="N12" s="614"/>
      <c r="O12" s="614"/>
      <c r="P12" s="321"/>
      <c r="Q12" s="614"/>
      <c r="R12" s="614"/>
      <c r="S12" s="614"/>
      <c r="T12" s="321">
        <v>46640020360</v>
      </c>
      <c r="U12" s="321"/>
    </row>
    <row r="13" spans="1:21" ht="12" customHeight="1" x14ac:dyDescent="0.2">
      <c r="A13" s="336" t="s">
        <v>1852</v>
      </c>
      <c r="B13" s="634" t="s">
        <v>610</v>
      </c>
      <c r="C13" s="618" t="s">
        <v>611</v>
      </c>
      <c r="D13" s="643">
        <v>0</v>
      </c>
      <c r="E13" s="643">
        <v>1.22</v>
      </c>
      <c r="F13" s="645">
        <v>1.22</v>
      </c>
      <c r="G13" s="646"/>
      <c r="H13" s="674">
        <v>4880</v>
      </c>
      <c r="I13" s="610" t="s">
        <v>16</v>
      </c>
      <c r="J13" s="611"/>
      <c r="K13" s="611"/>
      <c r="L13" s="611"/>
      <c r="M13" s="611"/>
      <c r="N13" s="611"/>
      <c r="O13" s="611"/>
      <c r="P13" s="312"/>
      <c r="Q13" s="611"/>
      <c r="R13" s="611"/>
      <c r="S13" s="611"/>
      <c r="T13" s="312">
        <v>46640020283</v>
      </c>
      <c r="U13" s="312"/>
    </row>
    <row r="14" spans="1:21" ht="12" customHeight="1" x14ac:dyDescent="0.2">
      <c r="A14" s="612"/>
      <c r="B14" s="635"/>
      <c r="C14" s="613"/>
      <c r="D14" s="647">
        <v>1.22</v>
      </c>
      <c r="E14" s="647">
        <v>3.4799999999999995</v>
      </c>
      <c r="F14" s="648">
        <v>2.2599999999999998</v>
      </c>
      <c r="G14" s="649">
        <f>SUM(F13:F14)</f>
        <v>3.4799999999999995</v>
      </c>
      <c r="H14" s="675">
        <v>9040</v>
      </c>
      <c r="I14" s="341" t="s">
        <v>16</v>
      </c>
      <c r="J14" s="614"/>
      <c r="K14" s="614"/>
      <c r="L14" s="614"/>
      <c r="M14" s="614"/>
      <c r="N14" s="614"/>
      <c r="O14" s="614"/>
      <c r="P14" s="321"/>
      <c r="Q14" s="614"/>
      <c r="R14" s="614"/>
      <c r="S14" s="614"/>
      <c r="T14" s="321">
        <v>46640010044</v>
      </c>
      <c r="U14" s="321"/>
    </row>
    <row r="15" spans="1:21" ht="12" customHeight="1" x14ac:dyDescent="0.2">
      <c r="A15" s="619" t="s">
        <v>1853</v>
      </c>
      <c r="B15" s="638" t="s">
        <v>634</v>
      </c>
      <c r="C15" s="627" t="s">
        <v>635</v>
      </c>
      <c r="D15" s="643">
        <v>0</v>
      </c>
      <c r="E15" s="643">
        <v>1.87</v>
      </c>
      <c r="F15" s="667">
        <v>1.87</v>
      </c>
      <c r="G15" s="668">
        <f>F15</f>
        <v>1.87</v>
      </c>
      <c r="H15" s="682">
        <v>5797</v>
      </c>
      <c r="I15" s="628" t="s">
        <v>16</v>
      </c>
      <c r="J15" s="619"/>
      <c r="K15" s="619"/>
      <c r="L15" s="619"/>
      <c r="M15" s="619"/>
      <c r="N15" s="619"/>
      <c r="O15" s="619"/>
      <c r="P15" s="305"/>
      <c r="Q15" s="619"/>
      <c r="R15" s="619"/>
      <c r="S15" s="619"/>
      <c r="T15" s="305">
        <v>46640030099</v>
      </c>
      <c r="U15" s="305"/>
    </row>
    <row r="16" spans="1:21" ht="12" customHeight="1" x14ac:dyDescent="0.2">
      <c r="A16" s="336" t="s">
        <v>1854</v>
      </c>
      <c r="B16" s="634" t="s">
        <v>612</v>
      </c>
      <c r="C16" s="353" t="s">
        <v>613</v>
      </c>
      <c r="D16" s="643">
        <v>0</v>
      </c>
      <c r="E16" s="644">
        <v>1.38</v>
      </c>
      <c r="F16" s="645">
        <v>1.38</v>
      </c>
      <c r="G16" s="646"/>
      <c r="H16" s="674">
        <v>5520</v>
      </c>
      <c r="I16" s="610" t="s">
        <v>16</v>
      </c>
      <c r="J16" s="611"/>
      <c r="K16" s="611"/>
      <c r="L16" s="611"/>
      <c r="M16" s="611"/>
      <c r="N16" s="611"/>
      <c r="O16" s="611"/>
      <c r="P16" s="312"/>
      <c r="Q16" s="611"/>
      <c r="R16" s="611"/>
      <c r="S16" s="611"/>
      <c r="T16" s="312">
        <v>46640030101</v>
      </c>
      <c r="U16" s="312"/>
    </row>
    <row r="17" spans="1:21" ht="12" customHeight="1" x14ac:dyDescent="0.2">
      <c r="A17" s="615"/>
      <c r="B17" s="636"/>
      <c r="C17" s="322"/>
      <c r="D17" s="650">
        <v>1.38</v>
      </c>
      <c r="E17" s="650">
        <v>2.0499999999999998</v>
      </c>
      <c r="F17" s="651">
        <v>0.67</v>
      </c>
      <c r="G17" s="652"/>
      <c r="H17" s="676">
        <v>2412</v>
      </c>
      <c r="I17" s="616" t="s">
        <v>16</v>
      </c>
      <c r="J17" s="617"/>
      <c r="K17" s="617"/>
      <c r="L17" s="617"/>
      <c r="M17" s="617"/>
      <c r="N17" s="617"/>
      <c r="O17" s="617"/>
      <c r="P17" s="317"/>
      <c r="Q17" s="617"/>
      <c r="R17" s="617"/>
      <c r="S17" s="617"/>
      <c r="T17" s="317">
        <v>46640040068</v>
      </c>
      <c r="U17" s="317"/>
    </row>
    <row r="18" spans="1:21" ht="12" customHeight="1" x14ac:dyDescent="0.2">
      <c r="A18" s="615"/>
      <c r="B18" s="636"/>
      <c r="C18" s="322"/>
      <c r="D18" s="650">
        <v>2.0499999999999998</v>
      </c>
      <c r="E18" s="650">
        <v>3.4499999999999997</v>
      </c>
      <c r="F18" s="651">
        <v>1.4</v>
      </c>
      <c r="G18" s="652"/>
      <c r="H18" s="676">
        <v>5040</v>
      </c>
      <c r="I18" s="616" t="s">
        <v>17</v>
      </c>
      <c r="J18" s="617"/>
      <c r="K18" s="617"/>
      <c r="L18" s="617"/>
      <c r="M18" s="617"/>
      <c r="N18" s="617"/>
      <c r="O18" s="617"/>
      <c r="P18" s="317"/>
      <c r="Q18" s="617"/>
      <c r="R18" s="617"/>
      <c r="S18" s="617"/>
      <c r="T18" s="317">
        <v>46640040068</v>
      </c>
      <c r="U18" s="317"/>
    </row>
    <row r="19" spans="1:21" ht="12" customHeight="1" x14ac:dyDescent="0.2">
      <c r="A19" s="612"/>
      <c r="B19" s="635"/>
      <c r="C19" s="354"/>
      <c r="D19" s="647">
        <v>3.4499999999999997</v>
      </c>
      <c r="E19" s="647">
        <v>4.93</v>
      </c>
      <c r="F19" s="648">
        <v>1.48</v>
      </c>
      <c r="G19" s="649">
        <f>SUM(F16:F19)</f>
        <v>4.93</v>
      </c>
      <c r="H19" s="675">
        <v>5328</v>
      </c>
      <c r="I19" s="341" t="s">
        <v>16</v>
      </c>
      <c r="J19" s="614"/>
      <c r="K19" s="614"/>
      <c r="L19" s="614"/>
      <c r="M19" s="614"/>
      <c r="N19" s="614"/>
      <c r="O19" s="614"/>
      <c r="P19" s="321"/>
      <c r="Q19" s="614"/>
      <c r="R19" s="614"/>
      <c r="S19" s="614"/>
      <c r="T19" s="321">
        <v>46640040068</v>
      </c>
      <c r="U19" s="321"/>
    </row>
    <row r="20" spans="1:21" ht="12" customHeight="1" x14ac:dyDescent="0.2">
      <c r="A20" s="619" t="s">
        <v>1855</v>
      </c>
      <c r="B20" s="640" t="s">
        <v>638</v>
      </c>
      <c r="C20" s="631" t="s">
        <v>639</v>
      </c>
      <c r="D20" s="656">
        <v>0</v>
      </c>
      <c r="E20" s="656">
        <v>0.94</v>
      </c>
      <c r="F20" s="667">
        <v>0.94</v>
      </c>
      <c r="G20" s="668">
        <f>F20</f>
        <v>0.94</v>
      </c>
      <c r="H20" s="682">
        <v>2820</v>
      </c>
      <c r="I20" s="628" t="s">
        <v>16</v>
      </c>
      <c r="J20" s="619"/>
      <c r="K20" s="619"/>
      <c r="L20" s="619"/>
      <c r="M20" s="619"/>
      <c r="N20" s="619"/>
      <c r="O20" s="619"/>
      <c r="P20" s="305"/>
      <c r="Q20" s="619"/>
      <c r="R20" s="619"/>
      <c r="S20" s="619"/>
      <c r="T20" s="305">
        <v>46640030100</v>
      </c>
      <c r="U20" s="305"/>
    </row>
    <row r="21" spans="1:21" ht="12" customHeight="1" x14ac:dyDescent="0.2">
      <c r="A21" s="612" t="s">
        <v>1856</v>
      </c>
      <c r="B21" s="636" t="s">
        <v>614</v>
      </c>
      <c r="C21" s="322" t="s">
        <v>615</v>
      </c>
      <c r="D21" s="653">
        <v>0</v>
      </c>
      <c r="E21" s="653">
        <v>1.33</v>
      </c>
      <c r="F21" s="654">
        <v>1.33</v>
      </c>
      <c r="G21" s="655">
        <f>F21</f>
        <v>1.33</v>
      </c>
      <c r="H21" s="677">
        <v>5586</v>
      </c>
      <c r="I21" s="340" t="s">
        <v>16</v>
      </c>
      <c r="J21" s="612"/>
      <c r="K21" s="612"/>
      <c r="L21" s="612"/>
      <c r="M21" s="612"/>
      <c r="N21" s="612"/>
      <c r="O21" s="612"/>
      <c r="P21" s="318"/>
      <c r="Q21" s="612"/>
      <c r="R21" s="612"/>
      <c r="S21" s="612"/>
      <c r="T21" s="318">
        <v>46640030097</v>
      </c>
      <c r="U21" s="318"/>
    </row>
    <row r="22" spans="1:21" ht="12" customHeight="1" x14ac:dyDescent="0.2">
      <c r="A22" s="619" t="s">
        <v>1857</v>
      </c>
      <c r="B22" s="637" t="s">
        <v>616</v>
      </c>
      <c r="C22" s="620" t="s">
        <v>617</v>
      </c>
      <c r="D22" s="656">
        <v>0</v>
      </c>
      <c r="E22" s="656">
        <v>2.2000000000000002</v>
      </c>
      <c r="F22" s="657">
        <v>2.2000000000000002</v>
      </c>
      <c r="G22" s="658">
        <f>F22</f>
        <v>2.2000000000000002</v>
      </c>
      <c r="H22" s="678">
        <v>8140</v>
      </c>
      <c r="I22" s="621" t="s">
        <v>16</v>
      </c>
      <c r="J22" s="619"/>
      <c r="K22" s="619"/>
      <c r="L22" s="619"/>
      <c r="M22" s="619"/>
      <c r="N22" s="619"/>
      <c r="O22" s="619"/>
      <c r="P22" s="305"/>
      <c r="Q22" s="619"/>
      <c r="R22" s="619"/>
      <c r="S22" s="619"/>
      <c r="T22" s="305">
        <v>46640020126</v>
      </c>
      <c r="U22" s="305"/>
    </row>
    <row r="23" spans="1:21" ht="12" customHeight="1" x14ac:dyDescent="0.2">
      <c r="A23" s="619" t="s">
        <v>1858</v>
      </c>
      <c r="B23" s="638" t="s">
        <v>636</v>
      </c>
      <c r="C23" s="627" t="s">
        <v>637</v>
      </c>
      <c r="D23" s="643">
        <v>0</v>
      </c>
      <c r="E23" s="643">
        <v>0.21</v>
      </c>
      <c r="F23" s="667">
        <v>0.21</v>
      </c>
      <c r="G23" s="668">
        <f>F23</f>
        <v>0.21</v>
      </c>
      <c r="H23" s="682">
        <v>630</v>
      </c>
      <c r="I23" s="628" t="s">
        <v>17</v>
      </c>
      <c r="J23" s="619"/>
      <c r="K23" s="619"/>
      <c r="L23" s="619"/>
      <c r="M23" s="619"/>
      <c r="N23" s="619"/>
      <c r="O23" s="619"/>
      <c r="P23" s="305"/>
      <c r="Q23" s="619"/>
      <c r="R23" s="619"/>
      <c r="S23" s="619"/>
      <c r="T23" s="305">
        <v>46640020127</v>
      </c>
      <c r="U23" s="305"/>
    </row>
    <row r="24" spans="1:21" ht="12" customHeight="1" x14ac:dyDescent="0.2">
      <c r="A24" s="336" t="s">
        <v>1833</v>
      </c>
      <c r="B24" s="634" t="s">
        <v>618</v>
      </c>
      <c r="C24" s="618" t="s">
        <v>619</v>
      </c>
      <c r="D24" s="643">
        <v>0</v>
      </c>
      <c r="E24" s="643">
        <v>2.21</v>
      </c>
      <c r="F24" s="645">
        <v>2.21</v>
      </c>
      <c r="G24" s="646"/>
      <c r="H24" s="674">
        <v>7735</v>
      </c>
      <c r="I24" s="610" t="s">
        <v>16</v>
      </c>
      <c r="J24" s="611"/>
      <c r="K24" s="611"/>
      <c r="L24" s="611"/>
      <c r="M24" s="611"/>
      <c r="N24" s="611"/>
      <c r="O24" s="611"/>
      <c r="P24" s="312"/>
      <c r="Q24" s="611"/>
      <c r="R24" s="611"/>
      <c r="S24" s="611"/>
      <c r="T24" s="312">
        <v>46640010045</v>
      </c>
      <c r="U24" s="312"/>
    </row>
    <row r="25" spans="1:21" ht="12" customHeight="1" x14ac:dyDescent="0.2">
      <c r="A25" s="612"/>
      <c r="B25" s="635"/>
      <c r="C25" s="613"/>
      <c r="D25" s="659">
        <v>2.21</v>
      </c>
      <c r="E25" s="659">
        <v>2.34</v>
      </c>
      <c r="F25" s="660">
        <v>0.13</v>
      </c>
      <c r="G25" s="649">
        <f>SUM(F24:F25)</f>
        <v>2.34</v>
      </c>
      <c r="H25" s="679">
        <v>455</v>
      </c>
      <c r="I25" s="622" t="s">
        <v>17</v>
      </c>
      <c r="J25" s="623"/>
      <c r="K25" s="623"/>
      <c r="L25" s="623"/>
      <c r="M25" s="623"/>
      <c r="N25" s="623"/>
      <c r="O25" s="623"/>
      <c r="P25" s="1431"/>
      <c r="Q25" s="623"/>
      <c r="R25" s="623"/>
      <c r="S25" s="623"/>
      <c r="T25" s="1431">
        <v>46640010045</v>
      </c>
      <c r="U25" s="1431"/>
    </row>
    <row r="26" spans="1:21" ht="12" customHeight="1" x14ac:dyDescent="0.2">
      <c r="A26" s="336" t="s">
        <v>1834</v>
      </c>
      <c r="B26" s="634" t="s">
        <v>620</v>
      </c>
      <c r="C26" s="353" t="s">
        <v>621</v>
      </c>
      <c r="D26" s="661">
        <v>0</v>
      </c>
      <c r="E26" s="661">
        <v>0.11</v>
      </c>
      <c r="F26" s="662">
        <v>0.11</v>
      </c>
      <c r="G26" s="663"/>
      <c r="H26" s="680">
        <v>440</v>
      </c>
      <c r="I26" s="624" t="s">
        <v>18</v>
      </c>
      <c r="J26" s="336"/>
      <c r="K26" s="336"/>
      <c r="L26" s="336"/>
      <c r="M26" s="336"/>
      <c r="N26" s="336"/>
      <c r="O26" s="336"/>
      <c r="P26" s="310"/>
      <c r="Q26" s="336"/>
      <c r="R26" s="336"/>
      <c r="S26" s="336"/>
      <c r="T26" s="310">
        <v>46640020290</v>
      </c>
      <c r="U26" s="310" t="s">
        <v>1410</v>
      </c>
    </row>
    <row r="27" spans="1:21" ht="12" customHeight="1" x14ac:dyDescent="0.2">
      <c r="A27" s="615"/>
      <c r="B27" s="636"/>
      <c r="C27" s="322"/>
      <c r="D27" s="650">
        <v>0.11</v>
      </c>
      <c r="E27" s="650">
        <v>0.35</v>
      </c>
      <c r="F27" s="651">
        <v>0.24</v>
      </c>
      <c r="G27" s="652"/>
      <c r="H27" s="676">
        <v>720</v>
      </c>
      <c r="I27" s="616" t="s">
        <v>16</v>
      </c>
      <c r="J27" s="617"/>
      <c r="K27" s="617"/>
      <c r="L27" s="617"/>
      <c r="M27" s="617"/>
      <c r="N27" s="617"/>
      <c r="O27" s="617"/>
      <c r="P27" s="317"/>
      <c r="Q27" s="617"/>
      <c r="R27" s="617"/>
      <c r="S27" s="617"/>
      <c r="T27" s="317">
        <v>46640020290</v>
      </c>
      <c r="U27" s="317" t="s">
        <v>1410</v>
      </c>
    </row>
    <row r="28" spans="1:21" ht="12" customHeight="1" x14ac:dyDescent="0.2">
      <c r="A28" s="612"/>
      <c r="B28" s="635"/>
      <c r="C28" s="625"/>
      <c r="D28" s="664">
        <v>0.35</v>
      </c>
      <c r="E28" s="664">
        <v>0.49</v>
      </c>
      <c r="F28" s="665">
        <v>0.14000000000000001</v>
      </c>
      <c r="G28" s="666">
        <f>SUM(F26:F28)</f>
        <v>0.49</v>
      </c>
      <c r="H28" s="681">
        <v>420</v>
      </c>
      <c r="I28" s="340" t="s">
        <v>17</v>
      </c>
      <c r="J28" s="612"/>
      <c r="K28" s="612"/>
      <c r="L28" s="612"/>
      <c r="M28" s="612"/>
      <c r="N28" s="612"/>
      <c r="O28" s="612"/>
      <c r="P28" s="318"/>
      <c r="Q28" s="612"/>
      <c r="R28" s="612"/>
      <c r="S28" s="612"/>
      <c r="T28" s="318">
        <v>46640020290</v>
      </c>
      <c r="U28" s="318" t="s">
        <v>1410</v>
      </c>
    </row>
    <row r="29" spans="1:21" ht="12" customHeight="1" x14ac:dyDescent="0.2">
      <c r="A29" s="336" t="s">
        <v>1835</v>
      </c>
      <c r="B29" s="634" t="s">
        <v>622</v>
      </c>
      <c r="C29" s="353" t="s">
        <v>623</v>
      </c>
      <c r="D29" s="643">
        <v>0</v>
      </c>
      <c r="E29" s="643">
        <v>0.05</v>
      </c>
      <c r="F29" s="645">
        <v>0.05</v>
      </c>
      <c r="G29" s="646"/>
      <c r="H29" s="674">
        <v>150</v>
      </c>
      <c r="I29" s="610" t="s">
        <v>18</v>
      </c>
      <c r="J29" s="611"/>
      <c r="K29" s="611"/>
      <c r="L29" s="611"/>
      <c r="M29" s="611"/>
      <c r="N29" s="611"/>
      <c r="O29" s="611"/>
      <c r="P29" s="312"/>
      <c r="Q29" s="611"/>
      <c r="R29" s="611"/>
      <c r="S29" s="611"/>
      <c r="T29" s="1508" t="s">
        <v>624</v>
      </c>
      <c r="U29" s="312" t="s">
        <v>1410</v>
      </c>
    </row>
    <row r="30" spans="1:21" ht="12" customHeight="1" x14ac:dyDescent="0.2">
      <c r="A30" s="615"/>
      <c r="B30" s="636"/>
      <c r="C30" s="322"/>
      <c r="D30" s="650">
        <v>0.05</v>
      </c>
      <c r="E30" s="650">
        <v>0.33</v>
      </c>
      <c r="F30" s="651">
        <v>0.28000000000000003</v>
      </c>
      <c r="G30" s="652"/>
      <c r="H30" s="676">
        <v>840</v>
      </c>
      <c r="I30" s="616" t="s">
        <v>18</v>
      </c>
      <c r="J30" s="617"/>
      <c r="K30" s="617"/>
      <c r="L30" s="617"/>
      <c r="M30" s="617"/>
      <c r="N30" s="617"/>
      <c r="O30" s="617"/>
      <c r="P30" s="317"/>
      <c r="Q30" s="617"/>
      <c r="R30" s="617"/>
      <c r="S30" s="617"/>
      <c r="T30" s="1509">
        <v>46640020288</v>
      </c>
      <c r="U30" s="317" t="s">
        <v>1410</v>
      </c>
    </row>
    <row r="31" spans="1:21" ht="12" customHeight="1" x14ac:dyDescent="0.2">
      <c r="A31" s="612"/>
      <c r="B31" s="635"/>
      <c r="C31" s="354"/>
      <c r="D31" s="647">
        <v>0.33</v>
      </c>
      <c r="E31" s="647">
        <v>0.44</v>
      </c>
      <c r="F31" s="648">
        <v>0.11</v>
      </c>
      <c r="G31" s="649">
        <f>SUM(F29:F31)</f>
        <v>0.44</v>
      </c>
      <c r="H31" s="675">
        <v>330</v>
      </c>
      <c r="I31" s="341" t="s">
        <v>18</v>
      </c>
      <c r="J31" s="614"/>
      <c r="K31" s="614"/>
      <c r="L31" s="614"/>
      <c r="M31" s="614"/>
      <c r="N31" s="614"/>
      <c r="O31" s="614"/>
      <c r="P31" s="321"/>
      <c r="Q31" s="614"/>
      <c r="R31" s="614"/>
      <c r="S31" s="614"/>
      <c r="T31" s="994" t="s">
        <v>625</v>
      </c>
      <c r="U31" s="321" t="s">
        <v>1410</v>
      </c>
    </row>
    <row r="32" spans="1:21" ht="12" customHeight="1" x14ac:dyDescent="0.2">
      <c r="A32" s="619" t="s">
        <v>1836</v>
      </c>
      <c r="B32" s="640" t="s">
        <v>640</v>
      </c>
      <c r="C32" s="620" t="s">
        <v>641</v>
      </c>
      <c r="D32" s="656">
        <v>0</v>
      </c>
      <c r="E32" s="656">
        <v>0.63</v>
      </c>
      <c r="F32" s="667">
        <v>0.63</v>
      </c>
      <c r="G32" s="668">
        <f>F32</f>
        <v>0.63</v>
      </c>
      <c r="H32" s="682">
        <v>2520</v>
      </c>
      <c r="I32" s="628" t="s">
        <v>16</v>
      </c>
      <c r="J32" s="619"/>
      <c r="K32" s="619"/>
      <c r="L32" s="619"/>
      <c r="M32" s="619"/>
      <c r="N32" s="619"/>
      <c r="O32" s="619"/>
      <c r="P32" s="305"/>
      <c r="Q32" s="619"/>
      <c r="R32" s="619"/>
      <c r="S32" s="619"/>
      <c r="T32" s="305">
        <v>46640020287</v>
      </c>
      <c r="U32" s="305"/>
    </row>
    <row r="33" spans="1:21" ht="12" customHeight="1" x14ac:dyDescent="0.2">
      <c r="A33" s="336" t="s">
        <v>1837</v>
      </c>
      <c r="B33" s="639" t="s">
        <v>642</v>
      </c>
      <c r="C33" s="353" t="s">
        <v>643</v>
      </c>
      <c r="D33" s="643">
        <v>0</v>
      </c>
      <c r="E33" s="644">
        <v>0.14000000000000001</v>
      </c>
      <c r="F33" s="669">
        <v>0.14000000000000001</v>
      </c>
      <c r="G33" s="670"/>
      <c r="H33" s="683">
        <v>448</v>
      </c>
      <c r="I33" s="629" t="s">
        <v>16</v>
      </c>
      <c r="J33" s="611"/>
      <c r="K33" s="611"/>
      <c r="L33" s="611"/>
      <c r="M33" s="611"/>
      <c r="N33" s="611"/>
      <c r="O33" s="611"/>
      <c r="P33" s="312"/>
      <c r="Q33" s="611"/>
      <c r="R33" s="611"/>
      <c r="S33" s="611"/>
      <c r="T33" s="312">
        <v>46640030098</v>
      </c>
      <c r="U33" s="312"/>
    </row>
    <row r="34" spans="1:21" ht="12" customHeight="1" x14ac:dyDescent="0.2">
      <c r="A34" s="612"/>
      <c r="B34" s="641"/>
      <c r="C34" s="613"/>
      <c r="D34" s="647">
        <v>0.14000000000000001</v>
      </c>
      <c r="E34" s="647">
        <v>0.94000000000000006</v>
      </c>
      <c r="F34" s="671">
        <v>0.8</v>
      </c>
      <c r="G34" s="672">
        <f>SUM(F33:F34)</f>
        <v>0.94000000000000006</v>
      </c>
      <c r="H34" s="684">
        <v>2400</v>
      </c>
      <c r="I34" s="630" t="s">
        <v>17</v>
      </c>
      <c r="J34" s="614"/>
      <c r="K34" s="614"/>
      <c r="L34" s="614"/>
      <c r="M34" s="614"/>
      <c r="N34" s="614"/>
      <c r="O34" s="614"/>
      <c r="P34" s="321"/>
      <c r="Q34" s="614"/>
      <c r="R34" s="614"/>
      <c r="S34" s="614"/>
      <c r="T34" s="321">
        <v>46640030098</v>
      </c>
      <c r="U34" s="321"/>
    </row>
    <row r="35" spans="1:21" ht="12" customHeight="1" x14ac:dyDescent="0.2">
      <c r="A35" s="619" t="s">
        <v>1838</v>
      </c>
      <c r="B35" s="637" t="s">
        <v>626</v>
      </c>
      <c r="C35" s="620" t="s">
        <v>627</v>
      </c>
      <c r="D35" s="656">
        <v>0</v>
      </c>
      <c r="E35" s="656">
        <v>0.33</v>
      </c>
      <c r="F35" s="667">
        <v>0.33</v>
      </c>
      <c r="G35" s="668">
        <f>F35</f>
        <v>0.33</v>
      </c>
      <c r="H35" s="682">
        <v>1320</v>
      </c>
      <c r="I35" s="621" t="s">
        <v>16</v>
      </c>
      <c r="J35" s="619"/>
      <c r="K35" s="619"/>
      <c r="L35" s="619"/>
      <c r="M35" s="619"/>
      <c r="N35" s="619"/>
      <c r="O35" s="619"/>
      <c r="P35" s="305"/>
      <c r="Q35" s="619"/>
      <c r="R35" s="619"/>
      <c r="S35" s="619"/>
      <c r="T35" s="305">
        <v>46640020291</v>
      </c>
      <c r="U35" s="305"/>
    </row>
    <row r="36" spans="1:21" ht="12" customHeight="1" x14ac:dyDescent="0.2">
      <c r="A36" s="619" t="s">
        <v>1839</v>
      </c>
      <c r="B36" s="640" t="s">
        <v>644</v>
      </c>
      <c r="C36" s="631" t="s">
        <v>645</v>
      </c>
      <c r="D36" s="656">
        <v>0</v>
      </c>
      <c r="E36" s="656">
        <v>0.55000000000000004</v>
      </c>
      <c r="F36" s="667">
        <v>0.55000000000000004</v>
      </c>
      <c r="G36" s="668">
        <f>F36</f>
        <v>0.55000000000000004</v>
      </c>
      <c r="H36" s="682">
        <v>2200</v>
      </c>
      <c r="I36" s="628" t="s">
        <v>16</v>
      </c>
      <c r="J36" s="619"/>
      <c r="K36" s="619"/>
      <c r="L36" s="619"/>
      <c r="M36" s="619"/>
      <c r="N36" s="619"/>
      <c r="O36" s="619"/>
      <c r="P36" s="305"/>
      <c r="Q36" s="619"/>
      <c r="R36" s="619"/>
      <c r="S36" s="619"/>
      <c r="T36" s="305">
        <v>46640020285</v>
      </c>
      <c r="U36" s="305"/>
    </row>
    <row r="37" spans="1:21" ht="12" customHeight="1" x14ac:dyDescent="0.2">
      <c r="A37" s="336" t="s">
        <v>1840</v>
      </c>
      <c r="B37" s="634" t="s">
        <v>628</v>
      </c>
      <c r="C37" s="353" t="s">
        <v>629</v>
      </c>
      <c r="D37" s="643">
        <v>0</v>
      </c>
      <c r="E37" s="644">
        <v>0.15</v>
      </c>
      <c r="F37" s="645">
        <v>0.15</v>
      </c>
      <c r="G37" s="646"/>
      <c r="H37" s="674">
        <v>525</v>
      </c>
      <c r="I37" s="610" t="s">
        <v>18</v>
      </c>
      <c r="J37" s="611"/>
      <c r="K37" s="611"/>
      <c r="L37" s="611"/>
      <c r="M37" s="611"/>
      <c r="N37" s="611"/>
      <c r="O37" s="611"/>
      <c r="P37" s="312"/>
      <c r="Q37" s="611"/>
      <c r="R37" s="611"/>
      <c r="S37" s="611"/>
      <c r="T37" s="312">
        <v>46640020286</v>
      </c>
      <c r="U37" s="312" t="s">
        <v>1410</v>
      </c>
    </row>
    <row r="38" spans="1:21" ht="12" customHeight="1" x14ac:dyDescent="0.2">
      <c r="A38" s="612"/>
      <c r="B38" s="635"/>
      <c r="C38" s="613"/>
      <c r="D38" s="647">
        <v>0.15</v>
      </c>
      <c r="E38" s="647">
        <v>0.19</v>
      </c>
      <c r="F38" s="648">
        <v>0.04</v>
      </c>
      <c r="G38" s="649">
        <f>SUM(F37:F38)</f>
        <v>0.19</v>
      </c>
      <c r="H38" s="675">
        <v>120</v>
      </c>
      <c r="I38" s="341" t="s">
        <v>17</v>
      </c>
      <c r="J38" s="614"/>
      <c r="K38" s="614"/>
      <c r="L38" s="614"/>
      <c r="M38" s="614"/>
      <c r="N38" s="614"/>
      <c r="O38" s="614"/>
      <c r="P38" s="321"/>
      <c r="Q38" s="614"/>
      <c r="R38" s="614"/>
      <c r="S38" s="614"/>
      <c r="T38" s="321">
        <v>46640020286</v>
      </c>
      <c r="U38" s="321" t="s">
        <v>1410</v>
      </c>
    </row>
    <row r="39" spans="1:21" ht="21.95" customHeight="1" x14ac:dyDescent="0.2">
      <c r="A39" s="619" t="s">
        <v>1841</v>
      </c>
      <c r="B39" s="637" t="s">
        <v>630</v>
      </c>
      <c r="C39" s="620" t="s">
        <v>631</v>
      </c>
      <c r="D39" s="656">
        <v>0</v>
      </c>
      <c r="E39" s="656">
        <v>0.1</v>
      </c>
      <c r="F39" s="657">
        <v>0.1</v>
      </c>
      <c r="G39" s="658">
        <f t="shared" ref="G39" si="0">F39</f>
        <v>0.1</v>
      </c>
      <c r="H39" s="678">
        <v>300</v>
      </c>
      <c r="I39" s="621" t="s">
        <v>18</v>
      </c>
      <c r="J39" s="619"/>
      <c r="K39" s="619"/>
      <c r="L39" s="619"/>
      <c r="M39" s="619"/>
      <c r="N39" s="619"/>
      <c r="O39" s="619"/>
      <c r="P39" s="305"/>
      <c r="Q39" s="619"/>
      <c r="R39" s="621"/>
      <c r="S39" s="621"/>
      <c r="T39" s="305">
        <v>46640020289</v>
      </c>
      <c r="U39" s="305" t="s">
        <v>1410</v>
      </c>
    </row>
    <row r="40" spans="1:21" ht="12" customHeight="1" x14ac:dyDescent="0.2">
      <c r="A40" s="612" t="s">
        <v>1842</v>
      </c>
      <c r="B40" s="642" t="s">
        <v>646</v>
      </c>
      <c r="C40" s="632" t="s">
        <v>647</v>
      </c>
      <c r="D40" s="653">
        <v>0</v>
      </c>
      <c r="E40" s="653">
        <v>0.43</v>
      </c>
      <c r="F40" s="673">
        <v>0.43</v>
      </c>
      <c r="G40" s="668">
        <f t="shared" ref="G40:G46" si="1">F40</f>
        <v>0.43</v>
      </c>
      <c r="H40" s="685">
        <v>1290</v>
      </c>
      <c r="I40" s="633" t="s">
        <v>16</v>
      </c>
      <c r="J40" s="612"/>
      <c r="K40" s="612"/>
      <c r="L40" s="612"/>
      <c r="M40" s="612"/>
      <c r="N40" s="612"/>
      <c r="O40" s="612"/>
      <c r="P40" s="318"/>
      <c r="Q40" s="612"/>
      <c r="R40" s="612"/>
      <c r="S40" s="612"/>
      <c r="T40" s="318">
        <v>46640020125</v>
      </c>
      <c r="U40" s="318"/>
    </row>
    <row r="41" spans="1:21" ht="12" customHeight="1" x14ac:dyDescent="0.2">
      <c r="A41" s="619" t="s">
        <v>1843</v>
      </c>
      <c r="B41" s="640" t="s">
        <v>648</v>
      </c>
      <c r="C41" s="620" t="s">
        <v>649</v>
      </c>
      <c r="D41" s="656">
        <v>0</v>
      </c>
      <c r="E41" s="656">
        <v>0.32</v>
      </c>
      <c r="F41" s="667">
        <v>0.32</v>
      </c>
      <c r="G41" s="668">
        <f t="shared" si="1"/>
        <v>0.32</v>
      </c>
      <c r="H41" s="682">
        <v>1280</v>
      </c>
      <c r="I41" s="628" t="s">
        <v>16</v>
      </c>
      <c r="J41" s="619"/>
      <c r="K41" s="619"/>
      <c r="L41" s="619"/>
      <c r="M41" s="619"/>
      <c r="N41" s="619"/>
      <c r="O41" s="619"/>
      <c r="P41" s="305"/>
      <c r="Q41" s="619"/>
      <c r="R41" s="619"/>
      <c r="S41" s="619"/>
      <c r="T41" s="305">
        <v>46640020284</v>
      </c>
      <c r="U41" s="305"/>
    </row>
    <row r="42" spans="1:21" ht="21.95" customHeight="1" x14ac:dyDescent="0.2">
      <c r="A42" s="619" t="s">
        <v>1844</v>
      </c>
      <c r="B42" s="637" t="s">
        <v>632</v>
      </c>
      <c r="C42" s="620" t="s">
        <v>633</v>
      </c>
      <c r="D42" s="656">
        <v>0</v>
      </c>
      <c r="E42" s="656">
        <v>0.22</v>
      </c>
      <c r="F42" s="657">
        <v>0.22</v>
      </c>
      <c r="G42" s="658">
        <f>F42</f>
        <v>0.22</v>
      </c>
      <c r="H42" s="678">
        <v>1172</v>
      </c>
      <c r="I42" s="626" t="s">
        <v>18</v>
      </c>
      <c r="J42" s="619"/>
      <c r="K42" s="619"/>
      <c r="L42" s="619"/>
      <c r="M42" s="619"/>
      <c r="N42" s="619"/>
      <c r="O42" s="619"/>
      <c r="P42" s="305"/>
      <c r="Q42" s="619"/>
      <c r="R42" s="621"/>
      <c r="S42" s="621"/>
      <c r="T42" s="305">
        <v>46640020308</v>
      </c>
      <c r="U42" s="305" t="s">
        <v>1410</v>
      </c>
    </row>
    <row r="43" spans="1:21" ht="21.95" customHeight="1" x14ac:dyDescent="0.2">
      <c r="A43" s="619" t="s">
        <v>1845</v>
      </c>
      <c r="B43" s="639" t="s">
        <v>650</v>
      </c>
      <c r="C43" s="353" t="s">
        <v>651</v>
      </c>
      <c r="D43" s="661">
        <v>0</v>
      </c>
      <c r="E43" s="661">
        <v>0.38</v>
      </c>
      <c r="F43" s="667">
        <v>0.38</v>
      </c>
      <c r="G43" s="668">
        <f t="shared" si="1"/>
        <v>0.38</v>
      </c>
      <c r="H43" s="682">
        <v>1520</v>
      </c>
      <c r="I43" s="628" t="s">
        <v>17</v>
      </c>
      <c r="J43" s="619"/>
      <c r="K43" s="619"/>
      <c r="L43" s="619"/>
      <c r="M43" s="619"/>
      <c r="N43" s="619"/>
      <c r="O43" s="619"/>
      <c r="P43" s="305"/>
      <c r="Q43" s="619"/>
      <c r="R43" s="619"/>
      <c r="S43" s="619"/>
      <c r="T43" s="305">
        <v>46640020309</v>
      </c>
      <c r="U43" s="305"/>
    </row>
    <row r="44" spans="1:21" ht="12" customHeight="1" x14ac:dyDescent="0.2">
      <c r="A44" s="619" t="s">
        <v>1846</v>
      </c>
      <c r="B44" s="640" t="s">
        <v>652</v>
      </c>
      <c r="C44" s="620" t="s">
        <v>653</v>
      </c>
      <c r="D44" s="656">
        <v>0</v>
      </c>
      <c r="E44" s="656">
        <v>0.25</v>
      </c>
      <c r="F44" s="667">
        <v>0.25</v>
      </c>
      <c r="G44" s="668">
        <f t="shared" si="1"/>
        <v>0.25</v>
      </c>
      <c r="H44" s="682">
        <v>750</v>
      </c>
      <c r="I44" s="628" t="s">
        <v>16</v>
      </c>
      <c r="J44" s="619"/>
      <c r="K44" s="619"/>
      <c r="L44" s="619"/>
      <c r="M44" s="619"/>
      <c r="N44" s="619"/>
      <c r="O44" s="619"/>
      <c r="P44" s="305"/>
      <c r="Q44" s="619"/>
      <c r="R44" s="619"/>
      <c r="S44" s="619"/>
      <c r="T44" s="305">
        <v>46640020351</v>
      </c>
      <c r="U44" s="305"/>
    </row>
    <row r="45" spans="1:21" ht="12" customHeight="1" x14ac:dyDescent="0.2">
      <c r="A45" s="336" t="s">
        <v>1847</v>
      </c>
      <c r="B45" s="639" t="s">
        <v>654</v>
      </c>
      <c r="C45" s="353" t="s">
        <v>655</v>
      </c>
      <c r="D45" s="643">
        <v>0</v>
      </c>
      <c r="E45" s="643">
        <v>1.93</v>
      </c>
      <c r="F45" s="669">
        <v>1.93</v>
      </c>
      <c r="G45" s="668">
        <f t="shared" si="1"/>
        <v>1.93</v>
      </c>
      <c r="H45" s="686">
        <v>7720</v>
      </c>
      <c r="I45" s="629" t="s">
        <v>16</v>
      </c>
      <c r="J45" s="611"/>
      <c r="K45" s="611"/>
      <c r="L45" s="611"/>
      <c r="M45" s="611"/>
      <c r="N45" s="611"/>
      <c r="O45" s="611"/>
      <c r="P45" s="312"/>
      <c r="Q45" s="611"/>
      <c r="R45" s="611"/>
      <c r="S45" s="611"/>
      <c r="T45" s="312">
        <v>46640030104</v>
      </c>
      <c r="U45" s="312"/>
    </row>
    <row r="46" spans="1:21" ht="12" customHeight="1" x14ac:dyDescent="0.2">
      <c r="A46" s="619" t="s">
        <v>1848</v>
      </c>
      <c r="B46" s="640" t="s">
        <v>656</v>
      </c>
      <c r="C46" s="620" t="s">
        <v>657</v>
      </c>
      <c r="D46" s="656">
        <v>0</v>
      </c>
      <c r="E46" s="656">
        <v>1.35</v>
      </c>
      <c r="F46" s="667">
        <v>1.35</v>
      </c>
      <c r="G46" s="668">
        <f t="shared" si="1"/>
        <v>1.35</v>
      </c>
      <c r="H46" s="682">
        <v>4050</v>
      </c>
      <c r="I46" s="628" t="s">
        <v>17</v>
      </c>
      <c r="J46" s="619"/>
      <c r="K46" s="619"/>
      <c r="L46" s="619"/>
      <c r="M46" s="619"/>
      <c r="N46" s="619"/>
      <c r="O46" s="619"/>
      <c r="P46" s="305"/>
      <c r="Q46" s="619"/>
      <c r="R46" s="619"/>
      <c r="S46" s="619"/>
      <c r="T46" s="305">
        <v>46640040066</v>
      </c>
      <c r="U46" s="305"/>
    </row>
    <row r="47" spans="1:21" ht="12" customHeight="1" x14ac:dyDescent="0.2">
      <c r="A47" s="336" t="s">
        <v>1849</v>
      </c>
      <c r="B47" s="639" t="s">
        <v>658</v>
      </c>
      <c r="C47" s="353" t="s">
        <v>659</v>
      </c>
      <c r="D47" s="643">
        <v>0</v>
      </c>
      <c r="E47" s="643">
        <v>1.1200000000000001</v>
      </c>
      <c r="F47" s="669">
        <v>1.1200000000000001</v>
      </c>
      <c r="G47" s="670"/>
      <c r="H47" s="683">
        <v>3360</v>
      </c>
      <c r="I47" s="629" t="s">
        <v>17</v>
      </c>
      <c r="J47" s="611"/>
      <c r="K47" s="611"/>
      <c r="L47" s="611"/>
      <c r="M47" s="611"/>
      <c r="N47" s="611"/>
      <c r="O47" s="611"/>
      <c r="P47" s="312"/>
      <c r="Q47" s="611"/>
      <c r="R47" s="611"/>
      <c r="S47" s="611"/>
      <c r="T47" s="312">
        <v>46640040065</v>
      </c>
      <c r="U47" s="312"/>
    </row>
    <row r="48" spans="1:21" ht="12" customHeight="1" x14ac:dyDescent="0.2">
      <c r="A48" s="612"/>
      <c r="B48" s="641"/>
      <c r="C48" s="354"/>
      <c r="D48" s="647">
        <v>2.94</v>
      </c>
      <c r="E48" s="647">
        <v>3.22</v>
      </c>
      <c r="F48" s="671">
        <v>0.3</v>
      </c>
      <c r="G48" s="672">
        <f>SUM(F47:F48)</f>
        <v>1.4200000000000002</v>
      </c>
      <c r="H48" s="684">
        <v>900</v>
      </c>
      <c r="I48" s="630" t="s">
        <v>17</v>
      </c>
      <c r="J48" s="614"/>
      <c r="K48" s="614"/>
      <c r="L48" s="614"/>
      <c r="M48" s="614"/>
      <c r="N48" s="614"/>
      <c r="O48" s="614"/>
      <c r="P48" s="321"/>
      <c r="Q48" s="614"/>
      <c r="R48" s="614"/>
      <c r="S48" s="614"/>
      <c r="T48" s="321">
        <v>46640040065</v>
      </c>
      <c r="U48" s="321"/>
    </row>
    <row r="49" spans="1:21" ht="5.0999999999999996" customHeight="1" x14ac:dyDescent="0.2">
      <c r="A49" s="28"/>
      <c r="B49" s="28"/>
      <c r="C49" s="29"/>
      <c r="F49" s="23"/>
      <c r="G49" s="23"/>
      <c r="M49" s="45"/>
      <c r="N49" s="41"/>
      <c r="R49" s="41"/>
      <c r="S49" s="41"/>
    </row>
    <row r="50" spans="1:21" ht="12" customHeight="1" x14ac:dyDescent="0.2">
      <c r="A50" s="30" t="s">
        <v>605</v>
      </c>
      <c r="B50" s="17"/>
      <c r="C50" s="17"/>
      <c r="D50" s="17"/>
      <c r="E50" s="17"/>
      <c r="F50" s="37"/>
      <c r="G50" s="304">
        <f>SUM(G8:G48)</f>
        <v>36.800000000000011</v>
      </c>
      <c r="H50" s="31">
        <f>SUM(H8:H48)</f>
        <v>141064</v>
      </c>
      <c r="I50" s="18"/>
      <c r="J50" s="8"/>
      <c r="K50" s="19"/>
      <c r="L50" s="20" t="s">
        <v>19</v>
      </c>
      <c r="M50" s="46">
        <f>SUM(M8:M48)</f>
        <v>0</v>
      </c>
      <c r="N50" s="42">
        <f>SUM(N8:N48)</f>
        <v>0</v>
      </c>
      <c r="O50" s="16"/>
      <c r="P50" s="16"/>
      <c r="Q50" s="20" t="s">
        <v>20</v>
      </c>
      <c r="R50" s="42">
        <f>SUM(R8:R48)</f>
        <v>0</v>
      </c>
      <c r="S50" s="42">
        <f>SUM(S8:S48)</f>
        <v>0</v>
      </c>
      <c r="T50" s="16"/>
    </row>
    <row r="51" spans="1:21" ht="12" customHeight="1" x14ac:dyDescent="0.2">
      <c r="A51" s="32" t="s">
        <v>21</v>
      </c>
      <c r="B51" s="21"/>
      <c r="C51" s="21"/>
      <c r="D51" s="21"/>
      <c r="E51" s="21"/>
      <c r="F51" s="37"/>
      <c r="G51" s="47">
        <f>SUMIF(I8:I48,"melnais",F8:F48)+SUMIF(I8:I48,"virsmas aps.",F8:F48)</f>
        <v>1.8800000000000001</v>
      </c>
      <c r="H51" s="48">
        <f>SUMIF(I8:I48,"melnais",H8:H48)+SUMIF(I8:I48,"virsmas aps.",H8:H48)</f>
        <v>8057</v>
      </c>
      <c r="I51" s="22"/>
      <c r="J51" s="23"/>
      <c r="K51" s="16"/>
      <c r="L51" s="16"/>
      <c r="M51" s="24"/>
      <c r="N51" s="24"/>
      <c r="O51" s="16"/>
      <c r="P51" s="16"/>
      <c r="Q51" s="16"/>
      <c r="R51" s="16"/>
      <c r="S51" s="16"/>
      <c r="T51" s="16"/>
    </row>
    <row r="52" spans="1:21" ht="12" customHeight="1" x14ac:dyDescent="0.2">
      <c r="A52" s="32" t="s">
        <v>22</v>
      </c>
      <c r="B52" s="21"/>
      <c r="C52" s="21"/>
      <c r="D52" s="21"/>
      <c r="E52" s="21"/>
      <c r="F52" s="37"/>
      <c r="G52" s="47">
        <f>SUMIF(I8:I48,"bruģis",F8:F48)</f>
        <v>0</v>
      </c>
      <c r="H52" s="48">
        <f>SUMIF(I8:I48,"bruģis",H8:H48)</f>
        <v>0</v>
      </c>
      <c r="J52" s="58"/>
      <c r="K52" s="58"/>
      <c r="L52" s="58"/>
      <c r="O52" s="16"/>
      <c r="P52" s="16"/>
      <c r="Q52" s="16"/>
      <c r="R52" s="16"/>
      <c r="S52" s="16"/>
      <c r="T52" s="16"/>
    </row>
    <row r="53" spans="1:21" ht="12" customHeight="1" x14ac:dyDescent="0.2">
      <c r="A53" s="32" t="s">
        <v>23</v>
      </c>
      <c r="B53" s="21"/>
      <c r="C53" s="21"/>
      <c r="D53" s="21"/>
      <c r="E53" s="21"/>
      <c r="F53" s="37"/>
      <c r="G53" s="47">
        <f>SUMIF(I8:I48,"grants",F8:F48)</f>
        <v>29.049999999999997</v>
      </c>
      <c r="H53" s="48">
        <f>SUMIF(I8:I48,"grants",H8:H48)</f>
        <v>114112</v>
      </c>
      <c r="J53" s="58"/>
      <c r="K53" s="16"/>
      <c r="L53" s="58" t="s">
        <v>46</v>
      </c>
      <c r="O53" s="16"/>
      <c r="P53" s="16"/>
      <c r="Q53" s="16"/>
      <c r="R53" s="16"/>
      <c r="S53" s="16"/>
      <c r="T53" s="16"/>
    </row>
    <row r="54" spans="1:21" ht="12" customHeight="1" x14ac:dyDescent="0.2">
      <c r="A54" s="32" t="s">
        <v>25</v>
      </c>
      <c r="B54" s="21"/>
      <c r="C54" s="21"/>
      <c r="D54" s="21"/>
      <c r="E54" s="21"/>
      <c r="F54" s="37"/>
      <c r="G54" s="47">
        <f>SUMIF(I8:I48,"cits segums",F8:F48)</f>
        <v>5.8699999999999992</v>
      </c>
      <c r="H54" s="48">
        <f>SUMIF(I8:I48,"cits segums",H8:H48)</f>
        <v>18895</v>
      </c>
      <c r="I54" s="23"/>
      <c r="J54" s="8"/>
      <c r="K54" s="25"/>
      <c r="O54" s="16"/>
      <c r="P54" s="16"/>
      <c r="Q54" s="16"/>
      <c r="R54" s="16"/>
      <c r="S54" s="16"/>
      <c r="T54" s="16"/>
    </row>
    <row r="55" spans="1:21" ht="5.0999999999999996" customHeight="1" x14ac:dyDescent="0.2">
      <c r="A55" s="5"/>
      <c r="B55" s="5"/>
      <c r="C55" s="5"/>
      <c r="D55" s="5"/>
      <c r="E55" s="5"/>
      <c r="F55" s="26"/>
      <c r="G55" s="26"/>
      <c r="H55" s="33"/>
      <c r="I55" s="14"/>
      <c r="J55" s="8"/>
      <c r="K55" s="16"/>
      <c r="O55" s="16"/>
      <c r="P55" s="16"/>
      <c r="Q55" s="16"/>
      <c r="R55" s="16"/>
      <c r="S55" s="16"/>
      <c r="T55" s="16"/>
    </row>
    <row r="56" spans="1:21" ht="12" customHeight="1" x14ac:dyDescent="0.2">
      <c r="A56" s="4" t="s">
        <v>45</v>
      </c>
      <c r="B56" s="50" t="str">
        <f>AN!B65</f>
        <v>SIA "Ceļu inženieri" ceļu būvtehiķis Uldis Bite</v>
      </c>
      <c r="C56" s="50"/>
      <c r="D56" s="50"/>
      <c r="E56" s="50"/>
      <c r="F56" s="50"/>
      <c r="G56" s="27"/>
      <c r="H56" s="54" t="s">
        <v>41</v>
      </c>
      <c r="I56" s="1588" t="str">
        <f>AN!I65</f>
        <v>2024.gada 4.novembris</v>
      </c>
      <c r="J56" s="1588"/>
      <c r="K56" s="53"/>
      <c r="L56" s="54" t="s">
        <v>42</v>
      </c>
      <c r="M56" s="27"/>
      <c r="N56" s="27"/>
      <c r="Q56" s="16"/>
      <c r="R56" s="16"/>
      <c r="S56" s="16"/>
      <c r="T56" s="16"/>
    </row>
    <row r="57" spans="1:21" ht="5.0999999999999996" customHeight="1" x14ac:dyDescent="0.2">
      <c r="A57" s="6"/>
      <c r="B57" s="51"/>
      <c r="C57" s="51"/>
      <c r="D57" s="51"/>
      <c r="E57" s="51"/>
      <c r="F57" s="51"/>
      <c r="G57" s="57"/>
      <c r="H57" s="52"/>
      <c r="I57" s="51"/>
      <c r="J57" s="51"/>
      <c r="K57" s="52"/>
      <c r="L57" s="55"/>
      <c r="N57" s="57"/>
      <c r="O57" s="57"/>
      <c r="P57" s="39"/>
      <c r="Q57" s="16"/>
      <c r="R57" s="16"/>
      <c r="S57" s="16"/>
      <c r="T57" s="16"/>
    </row>
    <row r="58" spans="1:21" ht="12" customHeight="1" x14ac:dyDescent="0.2">
      <c r="A58" s="4" t="s">
        <v>44</v>
      </c>
      <c r="B58" s="50" t="str">
        <f>AN!B67</f>
        <v>Dobeles novada domes priekšsēdētājs Ivars Gorskis</v>
      </c>
      <c r="C58" s="50"/>
      <c r="D58" s="50"/>
      <c r="E58" s="50"/>
      <c r="F58" s="50"/>
      <c r="G58" s="27"/>
      <c r="H58" s="54" t="s">
        <v>41</v>
      </c>
      <c r="I58" s="1588"/>
      <c r="J58" s="1588"/>
      <c r="K58" s="53"/>
      <c r="L58" s="54" t="s">
        <v>42</v>
      </c>
      <c r="M58" s="27"/>
      <c r="N58" s="27"/>
      <c r="Q58" s="16"/>
      <c r="R58" s="16"/>
      <c r="S58" s="16"/>
      <c r="T58" s="16"/>
    </row>
    <row r="59" spans="1:21" ht="5.0999999999999996" customHeight="1" x14ac:dyDescent="0.2">
      <c r="A59" s="4"/>
      <c r="B59" s="51"/>
      <c r="C59" s="51"/>
      <c r="D59" s="51"/>
      <c r="E59" s="51"/>
      <c r="F59" s="51"/>
      <c r="G59" s="57"/>
      <c r="H59" s="52"/>
      <c r="I59" s="51"/>
      <c r="J59" s="51"/>
      <c r="K59" s="52"/>
      <c r="L59" s="55"/>
      <c r="N59" s="57"/>
      <c r="O59" s="57"/>
      <c r="P59" s="39"/>
      <c r="Q59" s="16"/>
      <c r="R59" s="16"/>
      <c r="S59" s="16"/>
      <c r="T59" s="16"/>
    </row>
    <row r="60" spans="1:21" ht="12" customHeight="1" x14ac:dyDescent="0.2">
      <c r="A60" s="4" t="s">
        <v>43</v>
      </c>
      <c r="B60" s="50" t="str">
        <f>AN!B69</f>
        <v>VSIA "Latvijas Valsts ceļi" Zemgales reģisonālā nodaļa</v>
      </c>
      <c r="C60" s="50"/>
      <c r="D60" s="50"/>
      <c r="E60" s="50"/>
      <c r="F60" s="50"/>
      <c r="G60" s="27"/>
      <c r="H60" s="54" t="s">
        <v>41</v>
      </c>
      <c r="I60" s="1588"/>
      <c r="J60" s="1588"/>
      <c r="K60" s="53"/>
      <c r="L60" s="54" t="s">
        <v>42</v>
      </c>
      <c r="M60" s="27"/>
      <c r="N60" s="27"/>
      <c r="Q60" s="16"/>
      <c r="R60" s="16"/>
      <c r="S60" s="16"/>
      <c r="T60" s="16"/>
    </row>
    <row r="61" spans="1:21" ht="5.0999999999999996" customHeight="1" x14ac:dyDescent="0.2">
      <c r="D61" s="1589"/>
      <c r="E61" s="1589"/>
      <c r="F61" s="1589"/>
      <c r="G61" s="1590"/>
      <c r="H61" s="1590"/>
      <c r="I61" s="1589"/>
      <c r="J61" s="1589"/>
      <c r="K61" s="1590"/>
      <c r="L61" s="1590"/>
      <c r="N61" s="1591"/>
      <c r="O61" s="1591"/>
      <c r="P61" s="39"/>
    </row>
    <row r="62" spans="1:21" ht="14.1" customHeight="1" x14ac:dyDescent="0.25">
      <c r="A62" s="16"/>
      <c r="B62" s="1592" t="s">
        <v>338</v>
      </c>
      <c r="C62" s="1592"/>
      <c r="D62" s="1592"/>
      <c r="E62" s="1592"/>
      <c r="F62" s="1592"/>
      <c r="G62" s="1592"/>
      <c r="H62" s="1592"/>
      <c r="I62" s="1592"/>
      <c r="J62" s="1592"/>
      <c r="K62" s="1592"/>
      <c r="L62" s="1592"/>
      <c r="M62" s="1592"/>
      <c r="N62" s="1592"/>
      <c r="O62" s="1592"/>
      <c r="P62" s="1592"/>
      <c r="Q62" s="1592"/>
      <c r="R62" s="1592"/>
      <c r="S62" s="1592"/>
      <c r="T62" s="1592"/>
      <c r="U62" s="56"/>
    </row>
  </sheetData>
  <mergeCells count="28">
    <mergeCell ref="T3:T5"/>
    <mergeCell ref="U3:U6"/>
    <mergeCell ref="D4:I4"/>
    <mergeCell ref="J4:Q4"/>
    <mergeCell ref="R4:S5"/>
    <mergeCell ref="D5:E5"/>
    <mergeCell ref="I58:J58"/>
    <mergeCell ref="I60:J60"/>
    <mergeCell ref="E1:P2"/>
    <mergeCell ref="A3:A6"/>
    <mergeCell ref="B3:C6"/>
    <mergeCell ref="D3:S3"/>
    <mergeCell ref="D61:L61"/>
    <mergeCell ref="N61:O61"/>
    <mergeCell ref="B62:T62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56:J56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E60C-FDDC-4C12-BA0E-8EAAECD857B1}">
  <dimension ref="A1:U94"/>
  <sheetViews>
    <sheetView showGridLines="0" view="pageLayout" zoomScaleNormal="100" zoomScaleSheetLayoutView="100" workbookViewId="0">
      <selection activeCell="T24" sqref="T24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660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693" t="s">
        <v>1887</v>
      </c>
      <c r="B8" s="771" t="s">
        <v>662</v>
      </c>
      <c r="C8" s="694" t="s">
        <v>663</v>
      </c>
      <c r="D8" s="695">
        <v>0</v>
      </c>
      <c r="E8" s="696">
        <f t="shared" ref="E8:E71" si="0">D8+F8</f>
        <v>0.34</v>
      </c>
      <c r="F8" s="697">
        <v>0.34</v>
      </c>
      <c r="G8" s="698"/>
      <c r="H8" s="780">
        <v>1530</v>
      </c>
      <c r="I8" s="699" t="s">
        <v>16</v>
      </c>
      <c r="J8" s="700"/>
      <c r="K8" s="700"/>
      <c r="L8" s="700"/>
      <c r="M8" s="700"/>
      <c r="N8" s="700"/>
      <c r="O8" s="700"/>
      <c r="P8" s="700"/>
      <c r="Q8" s="700"/>
      <c r="R8" s="700"/>
      <c r="S8" s="701"/>
      <c r="T8" s="701">
        <v>46680010164</v>
      </c>
      <c r="U8" s="700"/>
    </row>
    <row r="9" spans="1:21" ht="12" customHeight="1" x14ac:dyDescent="0.2">
      <c r="A9" s="702"/>
      <c r="B9" s="772"/>
      <c r="C9" s="703"/>
      <c r="D9" s="704">
        <f>E8</f>
        <v>0.34</v>
      </c>
      <c r="E9" s="704">
        <f t="shared" si="0"/>
        <v>0.53</v>
      </c>
      <c r="F9" s="705">
        <v>0.19</v>
      </c>
      <c r="G9" s="706"/>
      <c r="H9" s="781">
        <v>1140</v>
      </c>
      <c r="I9" s="707" t="s">
        <v>18</v>
      </c>
      <c r="J9" s="708"/>
      <c r="K9" s="708"/>
      <c r="L9" s="708"/>
      <c r="M9" s="708"/>
      <c r="N9" s="708"/>
      <c r="O9" s="708"/>
      <c r="P9" s="708"/>
      <c r="Q9" s="708"/>
      <c r="R9" s="708"/>
      <c r="S9" s="709"/>
      <c r="T9" s="709">
        <v>46680010164</v>
      </c>
      <c r="U9" s="708"/>
    </row>
    <row r="10" spans="1:21" ht="12" customHeight="1" x14ac:dyDescent="0.2">
      <c r="A10" s="702"/>
      <c r="B10" s="773"/>
      <c r="C10" s="710"/>
      <c r="D10" s="704">
        <f>E9</f>
        <v>0.53</v>
      </c>
      <c r="E10" s="704">
        <f t="shared" si="0"/>
        <v>1.28</v>
      </c>
      <c r="F10" s="705">
        <v>0.75</v>
      </c>
      <c r="G10" s="706">
        <f>SUM(F8:F10)</f>
        <v>1.28</v>
      </c>
      <c r="H10" s="781">
        <v>2250</v>
      </c>
      <c r="I10" s="707" t="s">
        <v>16</v>
      </c>
      <c r="J10" s="708"/>
      <c r="K10" s="708"/>
      <c r="L10" s="708"/>
      <c r="M10" s="708"/>
      <c r="N10" s="708"/>
      <c r="O10" s="708"/>
      <c r="P10" s="708"/>
      <c r="Q10" s="708"/>
      <c r="R10" s="708"/>
      <c r="S10" s="709"/>
      <c r="T10" s="709">
        <v>46680010164</v>
      </c>
      <c r="U10" s="708"/>
    </row>
    <row r="11" spans="1:21" ht="12" customHeight="1" x14ac:dyDescent="0.2">
      <c r="A11" s="711" t="s">
        <v>1888</v>
      </c>
      <c r="B11" s="774" t="s">
        <v>664</v>
      </c>
      <c r="C11" s="712" t="s">
        <v>665</v>
      </c>
      <c r="D11" s="695">
        <v>0</v>
      </c>
      <c r="E11" s="713">
        <f t="shared" si="0"/>
        <v>0.67</v>
      </c>
      <c r="F11" s="714">
        <v>0.67</v>
      </c>
      <c r="G11" s="715">
        <f>F11</f>
        <v>0.67</v>
      </c>
      <c r="H11" s="782">
        <v>2680</v>
      </c>
      <c r="I11" s="716" t="s">
        <v>16</v>
      </c>
      <c r="J11" s="711"/>
      <c r="K11" s="711"/>
      <c r="L11" s="711"/>
      <c r="M11" s="711"/>
      <c r="N11" s="711"/>
      <c r="O11" s="711"/>
      <c r="P11" s="711"/>
      <c r="Q11" s="711"/>
      <c r="R11" s="711"/>
      <c r="S11" s="717"/>
      <c r="T11" s="717">
        <v>46680010165</v>
      </c>
      <c r="U11" s="711"/>
    </row>
    <row r="12" spans="1:21" ht="12" customHeight="1" x14ac:dyDescent="0.2">
      <c r="A12" s="693" t="s">
        <v>1889</v>
      </c>
      <c r="B12" s="775" t="s">
        <v>666</v>
      </c>
      <c r="C12" s="694" t="s">
        <v>667</v>
      </c>
      <c r="D12" s="695">
        <v>0</v>
      </c>
      <c r="E12" s="696">
        <f t="shared" si="0"/>
        <v>0.78</v>
      </c>
      <c r="F12" s="697">
        <v>0.78</v>
      </c>
      <c r="G12" s="698"/>
      <c r="H12" s="780">
        <v>2730</v>
      </c>
      <c r="I12" s="699" t="s">
        <v>16</v>
      </c>
      <c r="J12" s="700"/>
      <c r="K12" s="700"/>
      <c r="L12" s="700"/>
      <c r="M12" s="700"/>
      <c r="N12" s="700"/>
      <c r="O12" s="700"/>
      <c r="P12" s="700"/>
      <c r="Q12" s="700"/>
      <c r="R12" s="700"/>
      <c r="S12" s="701"/>
      <c r="T12" s="701">
        <v>46680010171</v>
      </c>
      <c r="U12" s="700"/>
    </row>
    <row r="13" spans="1:21" ht="12" customHeight="1" x14ac:dyDescent="0.2">
      <c r="A13" s="718"/>
      <c r="B13" s="761"/>
      <c r="C13" s="719"/>
      <c r="D13" s="704">
        <f>E12</f>
        <v>0.78</v>
      </c>
      <c r="E13" s="720">
        <f t="shared" si="0"/>
        <v>1.0900000000000001</v>
      </c>
      <c r="F13" s="721">
        <v>0.31</v>
      </c>
      <c r="G13" s="722">
        <f>SUM(F12:F13)</f>
        <v>1.0900000000000001</v>
      </c>
      <c r="H13" s="783">
        <v>930</v>
      </c>
      <c r="I13" s="723" t="s">
        <v>17</v>
      </c>
      <c r="J13" s="718"/>
      <c r="K13" s="718"/>
      <c r="L13" s="718"/>
      <c r="M13" s="718"/>
      <c r="N13" s="718"/>
      <c r="O13" s="718"/>
      <c r="P13" s="718"/>
      <c r="Q13" s="718"/>
      <c r="R13" s="718"/>
      <c r="S13" s="724"/>
      <c r="T13" s="724">
        <v>46680010171</v>
      </c>
      <c r="U13" s="718"/>
    </row>
    <row r="14" spans="1:21" ht="12" customHeight="1" x14ac:dyDescent="0.2">
      <c r="A14" s="693" t="s">
        <v>1890</v>
      </c>
      <c r="B14" s="775" t="s">
        <v>699</v>
      </c>
      <c r="C14" s="726" t="s">
        <v>700</v>
      </c>
      <c r="D14" s="695">
        <v>0</v>
      </c>
      <c r="E14" s="696">
        <f>D14+F14</f>
        <v>0.59</v>
      </c>
      <c r="F14" s="697">
        <v>0.59</v>
      </c>
      <c r="G14" s="698"/>
      <c r="H14" s="780">
        <v>2655</v>
      </c>
      <c r="I14" s="699" t="s">
        <v>16</v>
      </c>
      <c r="J14" s="700"/>
      <c r="K14" s="700"/>
      <c r="L14" s="700"/>
      <c r="M14" s="700"/>
      <c r="N14" s="700"/>
      <c r="O14" s="700"/>
      <c r="P14" s="700"/>
      <c r="Q14" s="700"/>
      <c r="R14" s="700"/>
      <c r="S14" s="701"/>
      <c r="T14" s="701">
        <v>46680020089</v>
      </c>
      <c r="U14" s="700"/>
    </row>
    <row r="15" spans="1:21" ht="12" customHeight="1" x14ac:dyDescent="0.2">
      <c r="A15" s="718"/>
      <c r="B15" s="761"/>
      <c r="C15" s="729"/>
      <c r="D15" s="704">
        <f>E14</f>
        <v>0.59</v>
      </c>
      <c r="E15" s="720">
        <f>D15+F15</f>
        <v>0.74</v>
      </c>
      <c r="F15" s="765">
        <v>0.15</v>
      </c>
      <c r="G15" s="766">
        <f>SUM(F14:F15)</f>
        <v>0.74</v>
      </c>
      <c r="H15" s="791">
        <v>450</v>
      </c>
      <c r="I15" s="723" t="s">
        <v>17</v>
      </c>
      <c r="J15" s="718"/>
      <c r="K15" s="718"/>
      <c r="L15" s="718"/>
      <c r="M15" s="718"/>
      <c r="N15" s="718"/>
      <c r="O15" s="718"/>
      <c r="P15" s="718"/>
      <c r="Q15" s="718"/>
      <c r="R15" s="718"/>
      <c r="S15" s="724"/>
      <c r="T15" s="724">
        <v>46680020089</v>
      </c>
      <c r="U15" s="718"/>
    </row>
    <row r="16" spans="1:21" ht="12" customHeight="1" x14ac:dyDescent="0.2">
      <c r="A16" s="693" t="s">
        <v>1891</v>
      </c>
      <c r="B16" s="775" t="s">
        <v>701</v>
      </c>
      <c r="C16" s="726" t="s">
        <v>702</v>
      </c>
      <c r="D16" s="695">
        <v>0</v>
      </c>
      <c r="E16" s="696">
        <f>D16+F16</f>
        <v>1.78</v>
      </c>
      <c r="F16" s="727">
        <v>1.78</v>
      </c>
      <c r="G16" s="728"/>
      <c r="H16" s="784">
        <v>7820</v>
      </c>
      <c r="I16" s="699" t="s">
        <v>16</v>
      </c>
      <c r="J16" s="1646" t="s">
        <v>1206</v>
      </c>
      <c r="K16" s="700"/>
      <c r="L16" s="1646" t="s">
        <v>703</v>
      </c>
      <c r="M16" s="700"/>
      <c r="N16" s="700"/>
      <c r="O16" s="700"/>
      <c r="P16" s="700"/>
      <c r="Q16" s="700"/>
      <c r="R16" s="700"/>
      <c r="S16" s="701"/>
      <c r="T16" s="701">
        <v>46680030609</v>
      </c>
      <c r="U16" s="700"/>
    </row>
    <row r="17" spans="1:21" ht="12" customHeight="1" x14ac:dyDescent="0.2">
      <c r="A17" s="718"/>
      <c r="B17" s="761"/>
      <c r="C17" s="729"/>
      <c r="D17" s="704">
        <v>1.81</v>
      </c>
      <c r="E17" s="720">
        <f>D17+F17</f>
        <v>2.0300000000000002</v>
      </c>
      <c r="F17" s="765">
        <v>0.22</v>
      </c>
      <c r="G17" s="766">
        <f>SUM(F16:F17)</f>
        <v>2</v>
      </c>
      <c r="H17" s="791">
        <v>660</v>
      </c>
      <c r="I17" s="723" t="s">
        <v>17</v>
      </c>
      <c r="J17" s="1647"/>
      <c r="K17" s="767">
        <v>1.8</v>
      </c>
      <c r="L17" s="1647"/>
      <c r="M17" s="807">
        <v>30</v>
      </c>
      <c r="N17" s="718">
        <v>270</v>
      </c>
      <c r="O17" s="718"/>
      <c r="P17" s="718"/>
      <c r="Q17" s="718" t="s">
        <v>172</v>
      </c>
      <c r="R17" s="718"/>
      <c r="S17" s="724"/>
      <c r="T17" s="724">
        <v>46680030609</v>
      </c>
      <c r="U17" s="718"/>
    </row>
    <row r="18" spans="1:21" ht="12" customHeight="1" x14ac:dyDescent="0.2">
      <c r="A18" s="711" t="s">
        <v>1892</v>
      </c>
      <c r="B18" s="776" t="s">
        <v>668</v>
      </c>
      <c r="C18" s="725" t="s">
        <v>669</v>
      </c>
      <c r="D18" s="695">
        <v>0</v>
      </c>
      <c r="E18" s="713">
        <f t="shared" si="0"/>
        <v>0.39</v>
      </c>
      <c r="F18" s="714">
        <v>0.39</v>
      </c>
      <c r="G18" s="715">
        <f>F18</f>
        <v>0.39</v>
      </c>
      <c r="H18" s="782">
        <v>1170</v>
      </c>
      <c r="I18" s="716" t="s">
        <v>17</v>
      </c>
      <c r="J18" s="711"/>
      <c r="K18" s="711"/>
      <c r="L18" s="711"/>
      <c r="M18" s="808"/>
      <c r="N18" s="711"/>
      <c r="O18" s="711"/>
      <c r="P18" s="711"/>
      <c r="Q18" s="711"/>
      <c r="R18" s="711"/>
      <c r="S18" s="717"/>
      <c r="T18" s="717">
        <v>46680020092</v>
      </c>
      <c r="U18" s="711"/>
    </row>
    <row r="19" spans="1:21" ht="12" customHeight="1" x14ac:dyDescent="0.2">
      <c r="A19" s="693" t="s">
        <v>1893</v>
      </c>
      <c r="B19" s="775" t="s">
        <v>704</v>
      </c>
      <c r="C19" s="768" t="s">
        <v>705</v>
      </c>
      <c r="D19" s="695">
        <v>0</v>
      </c>
      <c r="E19" s="696">
        <f>D19+F19</f>
        <v>0.4</v>
      </c>
      <c r="F19" s="697">
        <v>0.4</v>
      </c>
      <c r="G19" s="715">
        <f>F19</f>
        <v>0.4</v>
      </c>
      <c r="H19" s="786">
        <v>1600</v>
      </c>
      <c r="I19" s="699" t="s">
        <v>16</v>
      </c>
      <c r="J19" s="700"/>
      <c r="K19" s="700"/>
      <c r="L19" s="700"/>
      <c r="M19" s="809"/>
      <c r="N19" s="700"/>
      <c r="O19" s="700"/>
      <c r="P19" s="700"/>
      <c r="Q19" s="700"/>
      <c r="R19" s="700"/>
      <c r="S19" s="701"/>
      <c r="T19" s="701">
        <v>46680030581</v>
      </c>
      <c r="U19" s="700"/>
    </row>
    <row r="20" spans="1:21" ht="12" customHeight="1" x14ac:dyDescent="0.2">
      <c r="A20" s="711" t="s">
        <v>1859</v>
      </c>
      <c r="B20" s="776" t="s">
        <v>706</v>
      </c>
      <c r="C20" s="725" t="s">
        <v>707</v>
      </c>
      <c r="D20" s="695">
        <v>0</v>
      </c>
      <c r="E20" s="696">
        <f>D20+F20</f>
        <v>0.24</v>
      </c>
      <c r="F20" s="714">
        <v>0.24</v>
      </c>
      <c r="G20" s="715">
        <f>F20</f>
        <v>0.24</v>
      </c>
      <c r="H20" s="782">
        <v>720</v>
      </c>
      <c r="I20" s="716" t="s">
        <v>16</v>
      </c>
      <c r="J20" s="711"/>
      <c r="K20" s="711"/>
      <c r="L20" s="711"/>
      <c r="M20" s="808"/>
      <c r="N20" s="711"/>
      <c r="O20" s="711"/>
      <c r="P20" s="711"/>
      <c r="Q20" s="711"/>
      <c r="R20" s="711"/>
      <c r="S20" s="717"/>
      <c r="T20" s="717">
        <v>46680030608</v>
      </c>
      <c r="U20" s="711"/>
    </row>
    <row r="21" spans="1:21" ht="12" customHeight="1" x14ac:dyDescent="0.2">
      <c r="A21" s="693" t="s">
        <v>1860</v>
      </c>
      <c r="B21" s="775" t="s">
        <v>670</v>
      </c>
      <c r="C21" s="726" t="s">
        <v>671</v>
      </c>
      <c r="D21" s="695">
        <v>0</v>
      </c>
      <c r="E21" s="696">
        <f t="shared" si="0"/>
        <v>0.62</v>
      </c>
      <c r="F21" s="727">
        <v>0.62</v>
      </c>
      <c r="G21" s="728"/>
      <c r="H21" s="784">
        <v>2790</v>
      </c>
      <c r="I21" s="699" t="s">
        <v>16</v>
      </c>
      <c r="J21" s="700"/>
      <c r="K21" s="700"/>
      <c r="L21" s="700"/>
      <c r="M21" s="809"/>
      <c r="N21" s="700"/>
      <c r="O21" s="700"/>
      <c r="P21" s="700"/>
      <c r="Q21" s="700"/>
      <c r="R21" s="700"/>
      <c r="S21" s="701"/>
      <c r="T21" s="701">
        <v>46680030606</v>
      </c>
      <c r="U21" s="700"/>
    </row>
    <row r="22" spans="1:21" ht="12" customHeight="1" x14ac:dyDescent="0.2">
      <c r="A22" s="718"/>
      <c r="B22" s="761"/>
      <c r="C22" s="729"/>
      <c r="D22" s="704">
        <f>E21</f>
        <v>0.62</v>
      </c>
      <c r="E22" s="730">
        <f t="shared" si="0"/>
        <v>0.94</v>
      </c>
      <c r="F22" s="731">
        <v>0.32</v>
      </c>
      <c r="G22" s="722">
        <f>SUM(F21:F22)</f>
        <v>0.94</v>
      </c>
      <c r="H22" s="783">
        <v>960</v>
      </c>
      <c r="I22" s="723" t="s">
        <v>17</v>
      </c>
      <c r="J22" s="718"/>
      <c r="K22" s="718"/>
      <c r="L22" s="718"/>
      <c r="M22" s="807"/>
      <c r="N22" s="718"/>
      <c r="O22" s="718"/>
      <c r="P22" s="718"/>
      <c r="Q22" s="718"/>
      <c r="R22" s="718"/>
      <c r="S22" s="724"/>
      <c r="T22" s="724">
        <v>46680030606</v>
      </c>
      <c r="U22" s="718"/>
    </row>
    <row r="23" spans="1:21" ht="12" customHeight="1" x14ac:dyDescent="0.2">
      <c r="A23" s="693" t="s">
        <v>1861</v>
      </c>
      <c r="B23" s="775" t="s">
        <v>672</v>
      </c>
      <c r="C23" s="726" t="s">
        <v>673</v>
      </c>
      <c r="D23" s="695">
        <v>0</v>
      </c>
      <c r="E23" s="696">
        <f t="shared" si="0"/>
        <v>0.9</v>
      </c>
      <c r="F23" s="697">
        <v>0.9</v>
      </c>
      <c r="G23" s="698"/>
      <c r="H23" s="780">
        <v>5400</v>
      </c>
      <c r="I23" s="699" t="s">
        <v>16</v>
      </c>
      <c r="J23" s="700"/>
      <c r="K23" s="700"/>
      <c r="L23" s="700"/>
      <c r="M23" s="809"/>
      <c r="N23" s="700"/>
      <c r="O23" s="700"/>
      <c r="P23" s="700"/>
      <c r="Q23" s="700"/>
      <c r="R23" s="700"/>
      <c r="S23" s="701"/>
      <c r="T23" s="701">
        <v>46680030604</v>
      </c>
      <c r="U23" s="700"/>
    </row>
    <row r="24" spans="1:21" ht="12" customHeight="1" x14ac:dyDescent="0.2">
      <c r="A24" s="702"/>
      <c r="B24" s="777"/>
      <c r="C24" s="732"/>
      <c r="D24" s="87">
        <v>0.9</v>
      </c>
      <c r="E24" s="704">
        <v>1.37</v>
      </c>
      <c r="F24" s="705">
        <v>0.47</v>
      </c>
      <c r="G24" s="706"/>
      <c r="H24" s="781">
        <v>2820</v>
      </c>
      <c r="I24" s="707" t="s">
        <v>16</v>
      </c>
      <c r="J24" s="708"/>
      <c r="K24" s="708"/>
      <c r="L24" s="708"/>
      <c r="M24" s="810"/>
      <c r="N24" s="708"/>
      <c r="O24" s="708"/>
      <c r="P24" s="708"/>
      <c r="Q24" s="708"/>
      <c r="R24" s="708"/>
      <c r="S24" s="709"/>
      <c r="T24" s="733">
        <v>46680040053019</v>
      </c>
      <c r="U24" s="708"/>
    </row>
    <row r="25" spans="1:21" ht="12" customHeight="1" x14ac:dyDescent="0.2">
      <c r="A25" s="718"/>
      <c r="B25" s="761"/>
      <c r="C25" s="729"/>
      <c r="D25" s="734">
        <f>E23+0.47</f>
        <v>1.37</v>
      </c>
      <c r="E25" s="734">
        <f t="shared" si="0"/>
        <v>2.1</v>
      </c>
      <c r="F25" s="731">
        <v>0.73</v>
      </c>
      <c r="G25" s="706">
        <f>SUM(F23:F25)</f>
        <v>2.1</v>
      </c>
      <c r="H25" s="785">
        <v>3650</v>
      </c>
      <c r="I25" s="735" t="s">
        <v>16</v>
      </c>
      <c r="J25" s="736"/>
      <c r="K25" s="736"/>
      <c r="L25" s="736"/>
      <c r="M25" s="811"/>
      <c r="N25" s="736"/>
      <c r="O25" s="736"/>
      <c r="P25" s="736"/>
      <c r="Q25" s="736"/>
      <c r="R25" s="736"/>
      <c r="S25" s="737"/>
      <c r="T25" s="737">
        <v>46680040127</v>
      </c>
      <c r="U25" s="736"/>
    </row>
    <row r="26" spans="1:21" ht="12" customHeight="1" x14ac:dyDescent="0.2">
      <c r="A26" s="711" t="s">
        <v>1862</v>
      </c>
      <c r="B26" s="776" t="s">
        <v>674</v>
      </c>
      <c r="C26" s="725" t="s">
        <v>675</v>
      </c>
      <c r="D26" s="695">
        <v>0</v>
      </c>
      <c r="E26" s="696">
        <f t="shared" si="0"/>
        <v>1.91</v>
      </c>
      <c r="F26" s="714">
        <v>1.91</v>
      </c>
      <c r="G26" s="715">
        <f>F26</f>
        <v>1.91</v>
      </c>
      <c r="H26" s="782">
        <v>9550</v>
      </c>
      <c r="I26" s="716" t="s">
        <v>16</v>
      </c>
      <c r="J26" s="711"/>
      <c r="K26" s="711"/>
      <c r="L26" s="711"/>
      <c r="M26" s="808"/>
      <c r="N26" s="711"/>
      <c r="O26" s="711"/>
      <c r="P26" s="711"/>
      <c r="Q26" s="711"/>
      <c r="R26" s="711"/>
      <c r="S26" s="717"/>
      <c r="T26" s="717">
        <v>46680040126</v>
      </c>
      <c r="U26" s="711"/>
    </row>
    <row r="27" spans="1:21" ht="12" customHeight="1" x14ac:dyDescent="0.2">
      <c r="A27" s="711" t="s">
        <v>1863</v>
      </c>
      <c r="B27" s="776" t="s">
        <v>708</v>
      </c>
      <c r="C27" s="725" t="s">
        <v>709</v>
      </c>
      <c r="D27" s="695">
        <v>0</v>
      </c>
      <c r="E27" s="696">
        <f>D27+F27</f>
        <v>1.86</v>
      </c>
      <c r="F27" s="765">
        <v>1.86</v>
      </c>
      <c r="G27" s="715">
        <f>F27</f>
        <v>1.86</v>
      </c>
      <c r="H27" s="782">
        <v>7440</v>
      </c>
      <c r="I27" s="716" t="s">
        <v>16</v>
      </c>
      <c r="J27" s="711"/>
      <c r="K27" s="711"/>
      <c r="L27" s="711"/>
      <c r="M27" s="808"/>
      <c r="N27" s="711"/>
      <c r="O27" s="711"/>
      <c r="P27" s="711"/>
      <c r="Q27" s="711"/>
      <c r="R27" s="711"/>
      <c r="S27" s="717"/>
      <c r="T27" s="717">
        <v>46680040125</v>
      </c>
      <c r="U27" s="711"/>
    </row>
    <row r="28" spans="1:21" ht="12" customHeight="1" x14ac:dyDescent="0.2">
      <c r="A28" s="711" t="s">
        <v>1864</v>
      </c>
      <c r="B28" s="776" t="s">
        <v>676</v>
      </c>
      <c r="C28" s="725" t="s">
        <v>677</v>
      </c>
      <c r="D28" s="695">
        <v>0</v>
      </c>
      <c r="E28" s="696">
        <f t="shared" si="0"/>
        <v>3.42</v>
      </c>
      <c r="F28" s="738">
        <v>3.42</v>
      </c>
      <c r="G28" s="739">
        <f>F28</f>
        <v>3.42</v>
      </c>
      <c r="H28" s="786">
        <v>20520</v>
      </c>
      <c r="I28" s="716" t="s">
        <v>16</v>
      </c>
      <c r="J28" s="711"/>
      <c r="K28" s="711"/>
      <c r="L28" s="711"/>
      <c r="M28" s="808"/>
      <c r="N28" s="711"/>
      <c r="O28" s="711"/>
      <c r="P28" s="711"/>
      <c r="Q28" s="711"/>
      <c r="R28" s="711"/>
      <c r="S28" s="717"/>
      <c r="T28" s="717">
        <v>46680040119</v>
      </c>
      <c r="U28" s="711"/>
    </row>
    <row r="29" spans="1:21" ht="12" customHeight="1" x14ac:dyDescent="0.2">
      <c r="A29" s="693" t="s">
        <v>1865</v>
      </c>
      <c r="B29" s="775" t="s">
        <v>710</v>
      </c>
      <c r="C29" s="726" t="s">
        <v>711</v>
      </c>
      <c r="D29" s="695">
        <v>0</v>
      </c>
      <c r="E29" s="740">
        <f>D29+F29</f>
        <v>0.49</v>
      </c>
      <c r="F29" s="697">
        <v>0.49</v>
      </c>
      <c r="G29" s="698"/>
      <c r="H29" s="780">
        <v>1470</v>
      </c>
      <c r="I29" s="699" t="s">
        <v>16</v>
      </c>
      <c r="J29" s="700"/>
      <c r="K29" s="700"/>
      <c r="L29" s="700"/>
      <c r="M29" s="809"/>
      <c r="N29" s="700"/>
      <c r="O29" s="700"/>
      <c r="P29" s="700"/>
      <c r="Q29" s="700"/>
      <c r="R29" s="700"/>
      <c r="S29" s="701"/>
      <c r="T29" s="701">
        <v>46680040124</v>
      </c>
      <c r="U29" s="700"/>
    </row>
    <row r="30" spans="1:21" ht="12" customHeight="1" x14ac:dyDescent="0.2">
      <c r="A30" s="718"/>
      <c r="B30" s="761"/>
      <c r="C30" s="729"/>
      <c r="D30" s="704">
        <f>E29</f>
        <v>0.49</v>
      </c>
      <c r="E30" s="734">
        <f>D30+F30</f>
        <v>0.56999999999999995</v>
      </c>
      <c r="F30" s="721">
        <v>0.08</v>
      </c>
      <c r="G30" s="766">
        <f>SUM(F29:F30)</f>
        <v>0.56999999999999995</v>
      </c>
      <c r="H30" s="791">
        <v>240</v>
      </c>
      <c r="I30" s="723" t="s">
        <v>17</v>
      </c>
      <c r="J30" s="718"/>
      <c r="K30" s="718"/>
      <c r="L30" s="718"/>
      <c r="M30" s="807"/>
      <c r="N30" s="718"/>
      <c r="O30" s="718"/>
      <c r="P30" s="718"/>
      <c r="Q30" s="718"/>
      <c r="R30" s="718"/>
      <c r="S30" s="724"/>
      <c r="T30" s="724">
        <v>46680040124</v>
      </c>
      <c r="U30" s="718"/>
    </row>
    <row r="31" spans="1:21" ht="12" customHeight="1" x14ac:dyDescent="0.2">
      <c r="A31" s="693" t="s">
        <v>1866</v>
      </c>
      <c r="B31" s="771" t="s">
        <v>678</v>
      </c>
      <c r="C31" s="726" t="s">
        <v>679</v>
      </c>
      <c r="D31" s="695">
        <v>0</v>
      </c>
      <c r="E31" s="740">
        <f t="shared" si="0"/>
        <v>0.64</v>
      </c>
      <c r="F31" s="697">
        <v>0.64</v>
      </c>
      <c r="G31" s="698"/>
      <c r="H31" s="780">
        <v>3200</v>
      </c>
      <c r="I31" s="699" t="s">
        <v>16</v>
      </c>
      <c r="J31" s="700"/>
      <c r="K31" s="700"/>
      <c r="L31" s="700"/>
      <c r="M31" s="809"/>
      <c r="N31" s="700"/>
      <c r="O31" s="700"/>
      <c r="P31" s="700"/>
      <c r="Q31" s="700"/>
      <c r="R31" s="700"/>
      <c r="S31" s="701"/>
      <c r="T31" s="701">
        <v>46680040121</v>
      </c>
      <c r="U31" s="700"/>
    </row>
    <row r="32" spans="1:21" ht="12" customHeight="1" x14ac:dyDescent="0.2">
      <c r="A32" s="718"/>
      <c r="B32" s="761"/>
      <c r="C32" s="729"/>
      <c r="D32" s="704">
        <f>E31</f>
        <v>0.64</v>
      </c>
      <c r="E32" s="734">
        <f t="shared" si="0"/>
        <v>0.97</v>
      </c>
      <c r="F32" s="731">
        <v>0.33</v>
      </c>
      <c r="G32" s="722">
        <f>SUM(F31:F32)</f>
        <v>0.97</v>
      </c>
      <c r="H32" s="783">
        <v>1320</v>
      </c>
      <c r="I32" s="741" t="s">
        <v>16</v>
      </c>
      <c r="J32" s="718"/>
      <c r="K32" s="718"/>
      <c r="L32" s="718"/>
      <c r="M32" s="807"/>
      <c r="N32" s="718"/>
      <c r="O32" s="718"/>
      <c r="P32" s="718"/>
      <c r="Q32" s="718"/>
      <c r="R32" s="718"/>
      <c r="S32" s="724"/>
      <c r="T32" s="724">
        <v>46680040122</v>
      </c>
      <c r="U32" s="718"/>
    </row>
    <row r="33" spans="1:21" ht="12" customHeight="1" x14ac:dyDescent="0.2">
      <c r="A33" s="711" t="s">
        <v>1867</v>
      </c>
      <c r="B33" s="776" t="s">
        <v>712</v>
      </c>
      <c r="C33" s="725" t="s">
        <v>713</v>
      </c>
      <c r="D33" s="695">
        <v>0</v>
      </c>
      <c r="E33" s="696">
        <f>D33+F33</f>
        <v>0.35</v>
      </c>
      <c r="F33" s="714">
        <v>0.35</v>
      </c>
      <c r="G33" s="715">
        <f>F33</f>
        <v>0.35</v>
      </c>
      <c r="H33" s="782">
        <v>1050</v>
      </c>
      <c r="I33" s="716" t="s">
        <v>16</v>
      </c>
      <c r="J33" s="711"/>
      <c r="K33" s="711"/>
      <c r="L33" s="711"/>
      <c r="M33" s="808"/>
      <c r="N33" s="711"/>
      <c r="O33" s="711"/>
      <c r="P33" s="711"/>
      <c r="Q33" s="711"/>
      <c r="R33" s="711"/>
      <c r="S33" s="717"/>
      <c r="T33" s="717">
        <v>46680040122</v>
      </c>
      <c r="U33" s="711"/>
    </row>
    <row r="34" spans="1:21" ht="12" customHeight="1" x14ac:dyDescent="0.2">
      <c r="A34" s="711" t="s">
        <v>1868</v>
      </c>
      <c r="B34" s="776" t="s">
        <v>714</v>
      </c>
      <c r="C34" s="725" t="s">
        <v>715</v>
      </c>
      <c r="D34" s="695">
        <v>0</v>
      </c>
      <c r="E34" s="696">
        <f>D34+F34</f>
        <v>0.51</v>
      </c>
      <c r="F34" s="697">
        <v>0.51</v>
      </c>
      <c r="G34" s="715">
        <f>F34</f>
        <v>0.51</v>
      </c>
      <c r="H34" s="782">
        <v>2550</v>
      </c>
      <c r="I34" s="716" t="s">
        <v>16</v>
      </c>
      <c r="J34" s="711"/>
      <c r="K34" s="711"/>
      <c r="L34" s="711"/>
      <c r="M34" s="808"/>
      <c r="N34" s="711"/>
      <c r="O34" s="711"/>
      <c r="P34" s="711"/>
      <c r="Q34" s="711"/>
      <c r="R34" s="711"/>
      <c r="S34" s="717"/>
      <c r="T34" s="717">
        <v>46680040128</v>
      </c>
      <c r="U34" s="711"/>
    </row>
    <row r="35" spans="1:21" ht="12" customHeight="1" x14ac:dyDescent="0.2">
      <c r="A35" s="693" t="s">
        <v>1869</v>
      </c>
      <c r="B35" s="775" t="s">
        <v>680</v>
      </c>
      <c r="C35" s="726" t="s">
        <v>681</v>
      </c>
      <c r="D35" s="695">
        <v>0</v>
      </c>
      <c r="E35" s="740">
        <f t="shared" si="0"/>
        <v>0.78</v>
      </c>
      <c r="F35" s="697">
        <v>0.78</v>
      </c>
      <c r="G35" s="698"/>
      <c r="H35" s="780">
        <v>4680</v>
      </c>
      <c r="I35" s="699" t="s">
        <v>16</v>
      </c>
      <c r="J35" s="700"/>
      <c r="K35" s="700"/>
      <c r="L35" s="700"/>
      <c r="M35" s="809"/>
      <c r="N35" s="700"/>
      <c r="O35" s="700"/>
      <c r="P35" s="700"/>
      <c r="Q35" s="700"/>
      <c r="R35" s="700"/>
      <c r="S35" s="701"/>
      <c r="T35" s="701">
        <v>46680030603</v>
      </c>
      <c r="U35" s="700"/>
    </row>
    <row r="36" spans="1:21" ht="12" customHeight="1" x14ac:dyDescent="0.2">
      <c r="A36" s="718"/>
      <c r="B36" s="761"/>
      <c r="C36" s="729"/>
      <c r="D36" s="704">
        <f>E35</f>
        <v>0.78</v>
      </c>
      <c r="E36" s="734">
        <f t="shared" si="0"/>
        <v>2.9699999999999998</v>
      </c>
      <c r="F36" s="727">
        <v>2.19</v>
      </c>
      <c r="G36" s="722">
        <f>SUM(F35:F36)</f>
        <v>2.9699999999999998</v>
      </c>
      <c r="H36" s="783">
        <v>13140</v>
      </c>
      <c r="I36" s="723" t="s">
        <v>16</v>
      </c>
      <c r="J36" s="718"/>
      <c r="K36" s="718"/>
      <c r="L36" s="718"/>
      <c r="M36" s="807"/>
      <c r="N36" s="718"/>
      <c r="O36" s="718"/>
      <c r="P36" s="718"/>
      <c r="Q36" s="718"/>
      <c r="R36" s="718"/>
      <c r="S36" s="724"/>
      <c r="T36" s="724">
        <v>46680040118</v>
      </c>
      <c r="U36" s="718"/>
    </row>
    <row r="37" spans="1:21" ht="21.95" customHeight="1" x14ac:dyDescent="0.2">
      <c r="A37" s="711" t="s">
        <v>1870</v>
      </c>
      <c r="B37" s="778" t="s">
        <v>682</v>
      </c>
      <c r="C37" s="742" t="s">
        <v>683</v>
      </c>
      <c r="D37" s="695">
        <v>0</v>
      </c>
      <c r="E37" s="743">
        <f t="shared" si="0"/>
        <v>1.36</v>
      </c>
      <c r="F37" s="744">
        <v>1.36</v>
      </c>
      <c r="G37" s="745">
        <f>F37</f>
        <v>1.36</v>
      </c>
      <c r="H37" s="787">
        <v>6800</v>
      </c>
      <c r="I37" s="746" t="s">
        <v>16</v>
      </c>
      <c r="J37" s="711" t="s">
        <v>1205</v>
      </c>
      <c r="K37" s="711">
        <v>0.76</v>
      </c>
      <c r="L37" s="747" t="s">
        <v>684</v>
      </c>
      <c r="M37" s="808">
        <v>12</v>
      </c>
      <c r="N37" s="711">
        <v>86</v>
      </c>
      <c r="O37" s="711"/>
      <c r="P37" s="711"/>
      <c r="Q37" s="711" t="s">
        <v>172</v>
      </c>
      <c r="R37" s="711"/>
      <c r="S37" s="748"/>
      <c r="T37" s="748">
        <v>46680040116</v>
      </c>
      <c r="U37" s="711"/>
    </row>
    <row r="38" spans="1:21" ht="12" customHeight="1" x14ac:dyDescent="0.2">
      <c r="A38" s="693" t="s">
        <v>1871</v>
      </c>
      <c r="B38" s="775" t="s">
        <v>685</v>
      </c>
      <c r="C38" s="749" t="s">
        <v>686</v>
      </c>
      <c r="D38" s="695">
        <v>0</v>
      </c>
      <c r="E38" s="740">
        <f t="shared" si="0"/>
        <v>0.61</v>
      </c>
      <c r="F38" s="697">
        <v>0.61</v>
      </c>
      <c r="G38" s="698"/>
      <c r="H38" s="780">
        <v>3660</v>
      </c>
      <c r="I38" s="699" t="s">
        <v>16</v>
      </c>
      <c r="J38" s="700"/>
      <c r="K38" s="700"/>
      <c r="L38" s="700"/>
      <c r="M38" s="700"/>
      <c r="N38" s="700"/>
      <c r="O38" s="700"/>
      <c r="P38" s="700"/>
      <c r="Q38" s="700"/>
      <c r="R38" s="700"/>
      <c r="S38" s="701"/>
      <c r="T38" s="701">
        <v>46680030602</v>
      </c>
      <c r="U38" s="700"/>
    </row>
    <row r="39" spans="1:21" ht="12" customHeight="1" x14ac:dyDescent="0.2">
      <c r="A39" s="718"/>
      <c r="B39" s="761"/>
      <c r="C39" s="719"/>
      <c r="D39" s="704">
        <f>E38</f>
        <v>0.61</v>
      </c>
      <c r="E39" s="734">
        <f t="shared" si="0"/>
        <v>3.23</v>
      </c>
      <c r="F39" s="731">
        <v>2.62</v>
      </c>
      <c r="G39" s="722">
        <f>SUM(F38:F39)</f>
        <v>3.23</v>
      </c>
      <c r="H39" s="783">
        <v>15720</v>
      </c>
      <c r="I39" s="723" t="s">
        <v>16</v>
      </c>
      <c r="J39" s="718"/>
      <c r="K39" s="718"/>
      <c r="L39" s="718"/>
      <c r="M39" s="718"/>
      <c r="N39" s="718"/>
      <c r="O39" s="718"/>
      <c r="P39" s="718"/>
      <c r="Q39" s="718"/>
      <c r="R39" s="718"/>
      <c r="S39" s="724"/>
      <c r="T39" s="724">
        <v>46680040113</v>
      </c>
      <c r="U39" s="718"/>
    </row>
    <row r="40" spans="1:21" ht="12" customHeight="1" x14ac:dyDescent="0.2">
      <c r="A40" s="693" t="s">
        <v>1872</v>
      </c>
      <c r="B40" s="775" t="s">
        <v>716</v>
      </c>
      <c r="C40" s="726" t="s">
        <v>717</v>
      </c>
      <c r="D40" s="695">
        <v>0</v>
      </c>
      <c r="E40" s="740">
        <f>D40+F40</f>
        <v>0.1</v>
      </c>
      <c r="F40" s="697">
        <v>0.1</v>
      </c>
      <c r="G40" s="698"/>
      <c r="H40" s="780">
        <v>300</v>
      </c>
      <c r="I40" s="699" t="s">
        <v>17</v>
      </c>
      <c r="J40" s="700"/>
      <c r="K40" s="700"/>
      <c r="L40" s="700"/>
      <c r="M40" s="700"/>
      <c r="N40" s="700"/>
      <c r="O40" s="700"/>
      <c r="P40" s="700"/>
      <c r="Q40" s="700"/>
      <c r="R40" s="700"/>
      <c r="S40" s="701"/>
      <c r="T40" s="701">
        <v>46680040115</v>
      </c>
      <c r="U40" s="700"/>
    </row>
    <row r="41" spans="1:21" ht="12" customHeight="1" x14ac:dyDescent="0.2">
      <c r="A41" s="718"/>
      <c r="B41" s="761"/>
      <c r="C41" s="729"/>
      <c r="D41" s="704">
        <f>E40</f>
        <v>0.1</v>
      </c>
      <c r="E41" s="734">
        <f>D41+F41</f>
        <v>0.17</v>
      </c>
      <c r="F41" s="731">
        <v>7.0000000000000007E-2</v>
      </c>
      <c r="G41" s="766">
        <f>SUM(F40:F41)</f>
        <v>0.17</v>
      </c>
      <c r="H41" s="791">
        <v>210</v>
      </c>
      <c r="I41" s="723" t="s">
        <v>17</v>
      </c>
      <c r="J41" s="718"/>
      <c r="K41" s="718"/>
      <c r="L41" s="718"/>
      <c r="M41" s="718"/>
      <c r="N41" s="718"/>
      <c r="O41" s="718"/>
      <c r="P41" s="718"/>
      <c r="Q41" s="718"/>
      <c r="R41" s="718"/>
      <c r="S41" s="724"/>
      <c r="T41" s="724">
        <v>46680040098</v>
      </c>
      <c r="U41" s="718"/>
    </row>
    <row r="42" spans="1:21" ht="12" customHeight="1" x14ac:dyDescent="0.2">
      <c r="A42" s="693" t="s">
        <v>1873</v>
      </c>
      <c r="B42" s="771" t="s">
        <v>687</v>
      </c>
      <c r="C42" s="694" t="s">
        <v>688</v>
      </c>
      <c r="D42" s="695">
        <v>0</v>
      </c>
      <c r="E42" s="740">
        <f t="shared" si="0"/>
        <v>0.42</v>
      </c>
      <c r="F42" s="697">
        <v>0.42</v>
      </c>
      <c r="G42" s="739"/>
      <c r="H42" s="786">
        <v>2520</v>
      </c>
      <c r="I42" s="750" t="s">
        <v>18</v>
      </c>
      <c r="J42" s="693"/>
      <c r="K42" s="693"/>
      <c r="L42" s="693"/>
      <c r="M42" s="693"/>
      <c r="N42" s="693"/>
      <c r="O42" s="693"/>
      <c r="P42" s="693"/>
      <c r="Q42" s="693"/>
      <c r="R42" s="693"/>
      <c r="S42" s="751"/>
      <c r="T42" s="751">
        <v>46680030601</v>
      </c>
      <c r="U42" s="693"/>
    </row>
    <row r="43" spans="1:21" ht="12" customHeight="1" x14ac:dyDescent="0.2">
      <c r="A43" s="702"/>
      <c r="B43" s="772"/>
      <c r="C43" s="703"/>
      <c r="D43" s="704">
        <f>E42</f>
        <v>0.42</v>
      </c>
      <c r="E43" s="752">
        <f t="shared" si="0"/>
        <v>3.85</v>
      </c>
      <c r="F43" s="705">
        <v>3.43</v>
      </c>
      <c r="G43" s="722">
        <f>SUM(F42:F43)</f>
        <v>3.85</v>
      </c>
      <c r="H43" s="783">
        <v>19110</v>
      </c>
      <c r="I43" s="707" t="s">
        <v>16</v>
      </c>
      <c r="J43" s="708"/>
      <c r="K43" s="708"/>
      <c r="L43" s="708"/>
      <c r="M43" s="708"/>
      <c r="N43" s="708"/>
      <c r="O43" s="708"/>
      <c r="P43" s="708"/>
      <c r="Q43" s="708"/>
      <c r="R43" s="708"/>
      <c r="S43" s="709"/>
      <c r="T43" s="709">
        <v>46680030601</v>
      </c>
      <c r="U43" s="708"/>
    </row>
    <row r="44" spans="1:21" ht="12" customHeight="1" x14ac:dyDescent="0.2">
      <c r="A44" s="711" t="s">
        <v>1874</v>
      </c>
      <c r="B44" s="776" t="s">
        <v>718</v>
      </c>
      <c r="C44" s="725" t="s">
        <v>719</v>
      </c>
      <c r="D44" s="769">
        <v>0</v>
      </c>
      <c r="E44" s="696">
        <f t="shared" ref="E44:E49" si="1">D44+F44</f>
        <v>0.91</v>
      </c>
      <c r="F44" s="697">
        <v>0.91</v>
      </c>
      <c r="G44" s="715">
        <f>F44</f>
        <v>0.91</v>
      </c>
      <c r="H44" s="782">
        <v>5460</v>
      </c>
      <c r="I44" s="716" t="s">
        <v>16</v>
      </c>
      <c r="J44" s="711"/>
      <c r="K44" s="711"/>
      <c r="L44" s="711"/>
      <c r="M44" s="711"/>
      <c r="N44" s="711"/>
      <c r="O44" s="711"/>
      <c r="P44" s="711"/>
      <c r="Q44" s="711"/>
      <c r="R44" s="711"/>
      <c r="S44" s="717"/>
      <c r="T44" s="717">
        <v>46680030612</v>
      </c>
      <c r="U44" s="711"/>
    </row>
    <row r="45" spans="1:21" ht="12" customHeight="1" x14ac:dyDescent="0.2">
      <c r="A45" s="693" t="s">
        <v>1875</v>
      </c>
      <c r="B45" s="775" t="s">
        <v>720</v>
      </c>
      <c r="C45" s="726" t="s">
        <v>721</v>
      </c>
      <c r="D45" s="696">
        <f>E44</f>
        <v>0.91</v>
      </c>
      <c r="E45" s="740">
        <f t="shared" si="1"/>
        <v>1.1000000000000001</v>
      </c>
      <c r="F45" s="697">
        <v>0.19</v>
      </c>
      <c r="G45" s="698"/>
      <c r="H45" s="780">
        <v>570</v>
      </c>
      <c r="I45" s="699" t="s">
        <v>18</v>
      </c>
      <c r="J45" s="700"/>
      <c r="K45" s="700"/>
      <c r="L45" s="700"/>
      <c r="M45" s="700"/>
      <c r="N45" s="700"/>
      <c r="O45" s="700"/>
      <c r="P45" s="700"/>
      <c r="Q45" s="700"/>
      <c r="R45" s="700"/>
      <c r="S45" s="701"/>
      <c r="T45" s="701">
        <v>46680030596</v>
      </c>
      <c r="U45" s="700"/>
    </row>
    <row r="46" spans="1:21" ht="12" customHeight="1" x14ac:dyDescent="0.2">
      <c r="A46" s="718"/>
      <c r="B46" s="761"/>
      <c r="C46" s="729"/>
      <c r="D46" s="704">
        <f>E45</f>
        <v>1.1000000000000001</v>
      </c>
      <c r="E46" s="734">
        <f t="shared" si="1"/>
        <v>1.1500000000000001</v>
      </c>
      <c r="F46" s="721">
        <v>0.05</v>
      </c>
      <c r="G46" s="766">
        <f>SUM(F45:F46)</f>
        <v>0.24</v>
      </c>
      <c r="H46" s="791">
        <v>150</v>
      </c>
      <c r="I46" s="723" t="s">
        <v>16</v>
      </c>
      <c r="J46" s="718"/>
      <c r="K46" s="718"/>
      <c r="L46" s="718"/>
      <c r="M46" s="718"/>
      <c r="N46" s="718"/>
      <c r="O46" s="718"/>
      <c r="P46" s="718"/>
      <c r="Q46" s="718"/>
      <c r="R46" s="718"/>
      <c r="S46" s="724"/>
      <c r="T46" s="724">
        <v>46680030596</v>
      </c>
      <c r="U46" s="718"/>
    </row>
    <row r="47" spans="1:21" ht="12" customHeight="1" x14ac:dyDescent="0.2">
      <c r="A47" s="693" t="s">
        <v>1876</v>
      </c>
      <c r="B47" s="775" t="s">
        <v>722</v>
      </c>
      <c r="C47" s="726" t="s">
        <v>723</v>
      </c>
      <c r="D47" s="695">
        <v>0</v>
      </c>
      <c r="E47" s="740">
        <f t="shared" si="1"/>
        <v>0.37</v>
      </c>
      <c r="F47" s="697">
        <v>0.37</v>
      </c>
      <c r="G47" s="698"/>
      <c r="H47" s="780">
        <v>1295</v>
      </c>
      <c r="I47" s="699" t="s">
        <v>16</v>
      </c>
      <c r="J47" s="700"/>
      <c r="K47" s="700"/>
      <c r="L47" s="700"/>
      <c r="M47" s="700"/>
      <c r="N47" s="700"/>
      <c r="O47" s="700"/>
      <c r="P47" s="700"/>
      <c r="Q47" s="700"/>
      <c r="R47" s="700"/>
      <c r="S47" s="701"/>
      <c r="T47" s="701">
        <v>46680030599</v>
      </c>
      <c r="U47" s="700"/>
    </row>
    <row r="48" spans="1:21" ht="12" customHeight="1" x14ac:dyDescent="0.2">
      <c r="A48" s="718"/>
      <c r="B48" s="761"/>
      <c r="C48" s="729"/>
      <c r="D48" s="704">
        <f>E47</f>
        <v>0.37</v>
      </c>
      <c r="E48" s="734">
        <f t="shared" si="1"/>
        <v>0.52</v>
      </c>
      <c r="F48" s="765">
        <v>0.15</v>
      </c>
      <c r="G48" s="766">
        <f>SUM(F47:F48)</f>
        <v>0.52</v>
      </c>
      <c r="H48" s="791">
        <v>450</v>
      </c>
      <c r="I48" s="723" t="s">
        <v>16</v>
      </c>
      <c r="J48" s="718"/>
      <c r="K48" s="718"/>
      <c r="L48" s="718"/>
      <c r="M48" s="718"/>
      <c r="N48" s="718"/>
      <c r="O48" s="718"/>
      <c r="P48" s="718"/>
      <c r="Q48" s="718"/>
      <c r="R48" s="718"/>
      <c r="S48" s="724"/>
      <c r="T48" s="724">
        <v>46680030214</v>
      </c>
      <c r="U48" s="718"/>
    </row>
    <row r="49" spans="1:21" ht="12" customHeight="1" x14ac:dyDescent="0.2">
      <c r="A49" s="711" t="s">
        <v>1877</v>
      </c>
      <c r="B49" s="776" t="s">
        <v>724</v>
      </c>
      <c r="C49" s="725" t="s">
        <v>725</v>
      </c>
      <c r="D49" s="695">
        <v>0</v>
      </c>
      <c r="E49" s="696">
        <f t="shared" si="1"/>
        <v>0.11</v>
      </c>
      <c r="F49" s="714">
        <v>0.11</v>
      </c>
      <c r="G49" s="715">
        <f>F49</f>
        <v>0.11</v>
      </c>
      <c r="H49" s="782">
        <v>440</v>
      </c>
      <c r="I49" s="716" t="s">
        <v>16</v>
      </c>
      <c r="J49" s="711"/>
      <c r="K49" s="711"/>
      <c r="L49" s="711"/>
      <c r="M49" s="711"/>
      <c r="N49" s="711"/>
      <c r="O49" s="711"/>
      <c r="P49" s="711"/>
      <c r="Q49" s="711"/>
      <c r="R49" s="711"/>
      <c r="S49" s="717"/>
      <c r="T49" s="717">
        <v>46680030598</v>
      </c>
      <c r="U49" s="711"/>
    </row>
    <row r="50" spans="1:21" ht="12" customHeight="1" x14ac:dyDescent="0.2">
      <c r="A50" s="711" t="s">
        <v>1878</v>
      </c>
      <c r="B50" s="776" t="s">
        <v>689</v>
      </c>
      <c r="C50" s="712" t="s">
        <v>690</v>
      </c>
      <c r="D50" s="695">
        <v>0</v>
      </c>
      <c r="E50" s="696">
        <f t="shared" si="0"/>
        <v>2.27</v>
      </c>
      <c r="F50" s="714">
        <v>2.27</v>
      </c>
      <c r="G50" s="715">
        <f>F50</f>
        <v>2.27</v>
      </c>
      <c r="H50" s="782">
        <v>13620</v>
      </c>
      <c r="I50" s="716" t="s">
        <v>16</v>
      </c>
      <c r="J50" s="711"/>
      <c r="K50" s="711"/>
      <c r="L50" s="711"/>
      <c r="M50" s="711"/>
      <c r="N50" s="711"/>
      <c r="O50" s="711"/>
      <c r="P50" s="711"/>
      <c r="Q50" s="711"/>
      <c r="R50" s="711"/>
      <c r="S50" s="717"/>
      <c r="T50" s="717">
        <v>46680030593</v>
      </c>
      <c r="U50" s="711"/>
    </row>
    <row r="51" spans="1:21" ht="12" customHeight="1" x14ac:dyDescent="0.2">
      <c r="A51" s="693" t="s">
        <v>1879</v>
      </c>
      <c r="B51" s="775" t="s">
        <v>691</v>
      </c>
      <c r="C51" s="694" t="s">
        <v>692</v>
      </c>
      <c r="D51" s="695">
        <v>0</v>
      </c>
      <c r="E51" s="740">
        <f t="shared" si="0"/>
        <v>0.64</v>
      </c>
      <c r="F51" s="697">
        <v>0.64</v>
      </c>
      <c r="G51" s="698"/>
      <c r="H51" s="780">
        <v>3840</v>
      </c>
      <c r="I51" s="699" t="s">
        <v>16</v>
      </c>
      <c r="J51" s="700"/>
      <c r="K51" s="700"/>
      <c r="L51" s="700"/>
      <c r="M51" s="700"/>
      <c r="N51" s="700"/>
      <c r="O51" s="700"/>
      <c r="P51" s="700"/>
      <c r="Q51" s="700"/>
      <c r="R51" s="753"/>
      <c r="S51" s="754"/>
      <c r="T51" s="701">
        <v>46680030590</v>
      </c>
      <c r="U51" s="700"/>
    </row>
    <row r="52" spans="1:21" ht="12" customHeight="1" x14ac:dyDescent="0.2">
      <c r="A52" s="718"/>
      <c r="B52" s="761"/>
      <c r="C52" s="719"/>
      <c r="D52" s="704">
        <f>E51</f>
        <v>0.64</v>
      </c>
      <c r="E52" s="734">
        <f t="shared" si="0"/>
        <v>1.02</v>
      </c>
      <c r="F52" s="731">
        <v>0.38</v>
      </c>
      <c r="G52" s="722">
        <f>SUM(F51:F52)</f>
        <v>1.02</v>
      </c>
      <c r="H52" s="783">
        <v>2280</v>
      </c>
      <c r="I52" s="723" t="s">
        <v>16</v>
      </c>
      <c r="J52" s="718"/>
      <c r="K52" s="718"/>
      <c r="L52" s="718"/>
      <c r="M52" s="718"/>
      <c r="N52" s="718"/>
      <c r="O52" s="718"/>
      <c r="P52" s="718"/>
      <c r="Q52" s="718"/>
      <c r="R52" s="755"/>
      <c r="S52" s="756"/>
      <c r="T52" s="724">
        <v>46680010174</v>
      </c>
      <c r="U52" s="718"/>
    </row>
    <row r="53" spans="1:21" ht="12" customHeight="1" x14ac:dyDescent="0.2">
      <c r="A53" s="711" t="s">
        <v>1880</v>
      </c>
      <c r="B53" s="776" t="s">
        <v>726</v>
      </c>
      <c r="C53" s="725" t="s">
        <v>727</v>
      </c>
      <c r="D53" s="769">
        <v>0</v>
      </c>
      <c r="E53" s="696">
        <f>D53+F53</f>
        <v>0.23</v>
      </c>
      <c r="F53" s="714">
        <v>0.23</v>
      </c>
      <c r="G53" s="715">
        <f>F53</f>
        <v>0.23</v>
      </c>
      <c r="H53" s="782">
        <v>690</v>
      </c>
      <c r="I53" s="716" t="s">
        <v>16</v>
      </c>
      <c r="J53" s="711"/>
      <c r="K53" s="711"/>
      <c r="L53" s="711"/>
      <c r="M53" s="711"/>
      <c r="N53" s="711"/>
      <c r="O53" s="711"/>
      <c r="P53" s="711"/>
      <c r="Q53" s="711"/>
      <c r="R53" s="711"/>
      <c r="S53" s="717"/>
      <c r="T53" s="717">
        <v>46680030591</v>
      </c>
      <c r="U53" s="711"/>
    </row>
    <row r="54" spans="1:21" ht="12" customHeight="1" x14ac:dyDescent="0.2">
      <c r="A54" s="693" t="s">
        <v>1881</v>
      </c>
      <c r="B54" s="775" t="s">
        <v>693</v>
      </c>
      <c r="C54" s="694" t="s">
        <v>694</v>
      </c>
      <c r="D54" s="695">
        <v>0</v>
      </c>
      <c r="E54" s="740">
        <f t="shared" si="0"/>
        <v>0.37</v>
      </c>
      <c r="F54" s="697">
        <v>0.37</v>
      </c>
      <c r="G54" s="698"/>
      <c r="H54" s="780">
        <v>2220</v>
      </c>
      <c r="I54" s="699" t="s">
        <v>16</v>
      </c>
      <c r="J54" s="700"/>
      <c r="K54" s="700"/>
      <c r="L54" s="700"/>
      <c r="M54" s="700"/>
      <c r="N54" s="700"/>
      <c r="O54" s="700"/>
      <c r="P54" s="700"/>
      <c r="Q54" s="700"/>
      <c r="R54" s="753"/>
      <c r="S54" s="754"/>
      <c r="T54" s="701">
        <v>46680030592</v>
      </c>
      <c r="U54" s="700"/>
    </row>
    <row r="55" spans="1:21" ht="12" customHeight="1" x14ac:dyDescent="0.2">
      <c r="A55" s="718"/>
      <c r="B55" s="761"/>
      <c r="C55" s="719"/>
      <c r="D55" s="734">
        <f>E54</f>
        <v>0.37</v>
      </c>
      <c r="E55" s="734">
        <f t="shared" si="0"/>
        <v>4.17</v>
      </c>
      <c r="F55" s="731">
        <v>3.8</v>
      </c>
      <c r="G55" s="766">
        <f>SUM(F54:F55)</f>
        <v>4.17</v>
      </c>
      <c r="H55" s="791">
        <v>22800</v>
      </c>
      <c r="I55" s="723" t="s">
        <v>16</v>
      </c>
      <c r="J55" s="718"/>
      <c r="K55" s="718"/>
      <c r="L55" s="718"/>
      <c r="M55" s="718"/>
      <c r="N55" s="718"/>
      <c r="O55" s="718"/>
      <c r="P55" s="718"/>
      <c r="Q55" s="718"/>
      <c r="R55" s="718"/>
      <c r="S55" s="724"/>
      <c r="T55" s="724">
        <v>46680010168</v>
      </c>
      <c r="U55" s="718"/>
    </row>
    <row r="56" spans="1:21" ht="12" customHeight="1" x14ac:dyDescent="0.2">
      <c r="A56" s="693" t="s">
        <v>1882</v>
      </c>
      <c r="B56" s="775" t="s">
        <v>695</v>
      </c>
      <c r="C56" s="694" t="s">
        <v>696</v>
      </c>
      <c r="D56" s="695">
        <v>0</v>
      </c>
      <c r="E56" s="740">
        <f t="shared" si="0"/>
        <v>2.14</v>
      </c>
      <c r="F56" s="697">
        <v>2.14</v>
      </c>
      <c r="G56" s="698"/>
      <c r="H56" s="780">
        <v>10700</v>
      </c>
      <c r="I56" s="699" t="s">
        <v>16</v>
      </c>
      <c r="J56" s="700"/>
      <c r="K56" s="700"/>
      <c r="L56" s="700"/>
      <c r="M56" s="700"/>
      <c r="N56" s="700"/>
      <c r="O56" s="700"/>
      <c r="P56" s="700"/>
      <c r="Q56" s="700"/>
      <c r="R56" s="700"/>
      <c r="S56" s="701"/>
      <c r="T56" s="701">
        <v>46680010169</v>
      </c>
      <c r="U56" s="700"/>
    </row>
    <row r="57" spans="1:21" ht="12" customHeight="1" x14ac:dyDescent="0.2">
      <c r="A57" s="718"/>
      <c r="B57" s="761"/>
      <c r="C57" s="719"/>
      <c r="D57" s="704">
        <f>E56</f>
        <v>2.14</v>
      </c>
      <c r="E57" s="734">
        <f t="shared" si="0"/>
        <v>2.3400000000000003</v>
      </c>
      <c r="F57" s="721">
        <v>0.2</v>
      </c>
      <c r="G57" s="722">
        <f>SUM(F56:F57)</f>
        <v>2.3400000000000003</v>
      </c>
      <c r="H57" s="783">
        <v>1000</v>
      </c>
      <c r="I57" s="723" t="s">
        <v>18</v>
      </c>
      <c r="J57" s="718"/>
      <c r="K57" s="718"/>
      <c r="L57" s="718"/>
      <c r="M57" s="718"/>
      <c r="N57" s="718"/>
      <c r="O57" s="718"/>
      <c r="P57" s="718"/>
      <c r="Q57" s="718"/>
      <c r="R57" s="718"/>
      <c r="S57" s="724"/>
      <c r="T57" s="724">
        <v>46680010169</v>
      </c>
      <c r="U57" s="718"/>
    </row>
    <row r="58" spans="1:21" ht="12" customHeight="1" x14ac:dyDescent="0.2">
      <c r="A58" s="711" t="s">
        <v>1883</v>
      </c>
      <c r="B58" s="774" t="s">
        <v>728</v>
      </c>
      <c r="C58" s="712" t="s">
        <v>729</v>
      </c>
      <c r="D58" s="695">
        <v>0</v>
      </c>
      <c r="E58" s="696">
        <f t="shared" si="0"/>
        <v>1.29</v>
      </c>
      <c r="F58" s="697">
        <v>1.29</v>
      </c>
      <c r="G58" s="715">
        <f>F58</f>
        <v>1.29</v>
      </c>
      <c r="H58" s="782">
        <v>3870</v>
      </c>
      <c r="I58" s="716" t="s">
        <v>16</v>
      </c>
      <c r="J58" s="711"/>
      <c r="K58" s="711"/>
      <c r="L58" s="711"/>
      <c r="M58" s="711"/>
      <c r="N58" s="711"/>
      <c r="O58" s="711"/>
      <c r="P58" s="711"/>
      <c r="Q58" s="711"/>
      <c r="R58" s="711"/>
      <c r="S58" s="717"/>
      <c r="T58" s="717">
        <v>46680010170</v>
      </c>
      <c r="U58" s="711"/>
    </row>
    <row r="59" spans="1:21" ht="12" customHeight="1" x14ac:dyDescent="0.2">
      <c r="A59" s="693" t="s">
        <v>1884</v>
      </c>
      <c r="B59" s="775" t="s">
        <v>730</v>
      </c>
      <c r="C59" s="694" t="s">
        <v>731</v>
      </c>
      <c r="D59" s="695">
        <v>0</v>
      </c>
      <c r="E59" s="740">
        <f t="shared" si="0"/>
        <v>0.25</v>
      </c>
      <c r="F59" s="697">
        <v>0.25</v>
      </c>
      <c r="G59" s="698"/>
      <c r="H59" s="780">
        <v>750</v>
      </c>
      <c r="I59" s="699" t="s">
        <v>18</v>
      </c>
      <c r="J59" s="700"/>
      <c r="K59" s="700"/>
      <c r="L59" s="700"/>
      <c r="M59" s="700"/>
      <c r="N59" s="700"/>
      <c r="O59" s="700"/>
      <c r="P59" s="700"/>
      <c r="Q59" s="700"/>
      <c r="R59" s="700"/>
      <c r="S59" s="701"/>
      <c r="T59" s="701">
        <v>46680010179</v>
      </c>
      <c r="U59" s="700"/>
    </row>
    <row r="60" spans="1:21" ht="12" customHeight="1" x14ac:dyDescent="0.2">
      <c r="A60" s="718"/>
      <c r="B60" s="761"/>
      <c r="C60" s="719"/>
      <c r="D60" s="704">
        <f>E59</f>
        <v>0.25</v>
      </c>
      <c r="E60" s="734">
        <f t="shared" si="0"/>
        <v>0.31</v>
      </c>
      <c r="F60" s="721">
        <v>0.06</v>
      </c>
      <c r="G60" s="766">
        <f>SUM(F59:F60)</f>
        <v>0.31</v>
      </c>
      <c r="H60" s="791">
        <v>180</v>
      </c>
      <c r="I60" s="723" t="s">
        <v>17</v>
      </c>
      <c r="J60" s="718"/>
      <c r="K60" s="718"/>
      <c r="L60" s="718"/>
      <c r="M60" s="718"/>
      <c r="N60" s="718"/>
      <c r="O60" s="718"/>
      <c r="P60" s="718"/>
      <c r="Q60" s="718"/>
      <c r="R60" s="718"/>
      <c r="S60" s="724"/>
      <c r="T60" s="724">
        <v>46680010179</v>
      </c>
      <c r="U60" s="718"/>
    </row>
    <row r="61" spans="1:21" ht="12" customHeight="1" x14ac:dyDescent="0.2">
      <c r="A61" s="693" t="s">
        <v>1885</v>
      </c>
      <c r="B61" s="771" t="s">
        <v>697</v>
      </c>
      <c r="C61" s="694" t="s">
        <v>698</v>
      </c>
      <c r="D61" s="695">
        <v>0</v>
      </c>
      <c r="E61" s="696">
        <v>0.34</v>
      </c>
      <c r="F61" s="757">
        <v>0.34</v>
      </c>
      <c r="G61" s="758"/>
      <c r="H61" s="788">
        <v>1870</v>
      </c>
      <c r="I61" s="699" t="s">
        <v>18</v>
      </c>
      <c r="J61" s="700"/>
      <c r="K61" s="700"/>
      <c r="L61" s="700"/>
      <c r="M61" s="700"/>
      <c r="N61" s="700"/>
      <c r="O61" s="700"/>
      <c r="P61" s="700"/>
      <c r="Q61" s="700"/>
      <c r="R61" s="700"/>
      <c r="S61" s="701"/>
      <c r="T61" s="701">
        <v>46680010167</v>
      </c>
      <c r="U61" s="700"/>
    </row>
    <row r="62" spans="1:21" ht="12" customHeight="1" x14ac:dyDescent="0.2">
      <c r="A62" s="702"/>
      <c r="B62" s="779"/>
      <c r="C62" s="703"/>
      <c r="D62" s="87">
        <v>0.34</v>
      </c>
      <c r="E62" s="704">
        <v>0.42000000000000004</v>
      </c>
      <c r="F62" s="759">
        <v>0.08</v>
      </c>
      <c r="G62" s="760"/>
      <c r="H62" s="789">
        <v>440</v>
      </c>
      <c r="I62" s="707" t="s">
        <v>16</v>
      </c>
      <c r="J62" s="708"/>
      <c r="K62" s="708"/>
      <c r="L62" s="708"/>
      <c r="M62" s="708"/>
      <c r="N62" s="708"/>
      <c r="O62" s="708"/>
      <c r="P62" s="708"/>
      <c r="Q62" s="708"/>
      <c r="R62" s="708"/>
      <c r="S62" s="709"/>
      <c r="T62" s="709">
        <v>46680010167</v>
      </c>
      <c r="U62" s="708"/>
    </row>
    <row r="63" spans="1:21" ht="12" customHeight="1" x14ac:dyDescent="0.2">
      <c r="A63" s="702"/>
      <c r="B63" s="779"/>
      <c r="C63" s="703"/>
      <c r="D63" s="87">
        <v>0.42000000000000004</v>
      </c>
      <c r="E63" s="704">
        <v>0.66</v>
      </c>
      <c r="F63" s="759">
        <v>0.24</v>
      </c>
      <c r="G63" s="760"/>
      <c r="H63" s="789">
        <v>1320</v>
      </c>
      <c r="I63" s="707" t="s">
        <v>18</v>
      </c>
      <c r="J63" s="708"/>
      <c r="K63" s="708"/>
      <c r="L63" s="708"/>
      <c r="M63" s="708"/>
      <c r="N63" s="708"/>
      <c r="O63" s="708"/>
      <c r="P63" s="708"/>
      <c r="Q63" s="708"/>
      <c r="R63" s="708"/>
      <c r="S63" s="709"/>
      <c r="T63" s="709">
        <v>46680010167</v>
      </c>
      <c r="U63" s="708"/>
    </row>
    <row r="64" spans="1:21" ht="12" customHeight="1" x14ac:dyDescent="0.2">
      <c r="A64" s="702"/>
      <c r="B64" s="772"/>
      <c r="C64" s="703"/>
      <c r="D64" s="704">
        <f>E61</f>
        <v>0.34</v>
      </c>
      <c r="E64" s="704">
        <f>D64+F64</f>
        <v>0.87000000000000011</v>
      </c>
      <c r="F64" s="759">
        <v>0.53</v>
      </c>
      <c r="G64" s="760"/>
      <c r="H64" s="789">
        <v>2650</v>
      </c>
      <c r="I64" s="707" t="s">
        <v>16</v>
      </c>
      <c r="J64" s="708"/>
      <c r="K64" s="708"/>
      <c r="L64" s="708"/>
      <c r="M64" s="708"/>
      <c r="N64" s="708"/>
      <c r="O64" s="708"/>
      <c r="P64" s="708"/>
      <c r="Q64" s="708"/>
      <c r="R64" s="708"/>
      <c r="S64" s="709"/>
      <c r="T64" s="709">
        <v>46680010167</v>
      </c>
      <c r="U64" s="708"/>
    </row>
    <row r="65" spans="1:21" ht="12" customHeight="1" x14ac:dyDescent="0.2">
      <c r="A65" s="718"/>
      <c r="B65" s="761"/>
      <c r="C65" s="719"/>
      <c r="D65" s="734">
        <f>E64</f>
        <v>0.87000000000000011</v>
      </c>
      <c r="E65" s="734">
        <f>D65+F65</f>
        <v>3.13</v>
      </c>
      <c r="F65" s="762">
        <v>2.2599999999999998</v>
      </c>
      <c r="G65" s="763">
        <f>SUM(F61:F65)</f>
        <v>3.4499999999999997</v>
      </c>
      <c r="H65" s="790">
        <v>11300</v>
      </c>
      <c r="I65" s="764" t="s">
        <v>16</v>
      </c>
      <c r="J65" s="736"/>
      <c r="K65" s="736"/>
      <c r="L65" s="736"/>
      <c r="M65" s="736"/>
      <c r="N65" s="736"/>
      <c r="O65" s="736"/>
      <c r="P65" s="736"/>
      <c r="Q65" s="736"/>
      <c r="R65" s="736"/>
      <c r="S65" s="737"/>
      <c r="T65" s="737">
        <v>46680010166</v>
      </c>
      <c r="U65" s="736"/>
    </row>
    <row r="66" spans="1:21" ht="12" customHeight="1" x14ac:dyDescent="0.2">
      <c r="A66" s="711" t="s">
        <v>1886</v>
      </c>
      <c r="B66" s="776" t="s">
        <v>732</v>
      </c>
      <c r="C66" s="725" t="s">
        <v>733</v>
      </c>
      <c r="D66" s="770">
        <v>0</v>
      </c>
      <c r="E66" s="713">
        <f t="shared" si="0"/>
        <v>0.38</v>
      </c>
      <c r="F66" s="714">
        <v>0.38</v>
      </c>
      <c r="G66" s="715">
        <f>F66</f>
        <v>0.38</v>
      </c>
      <c r="H66" s="782">
        <v>1140</v>
      </c>
      <c r="I66" s="716" t="s">
        <v>17</v>
      </c>
      <c r="J66" s="711"/>
      <c r="K66" s="711"/>
      <c r="L66" s="711"/>
      <c r="M66" s="711"/>
      <c r="N66" s="711"/>
      <c r="O66" s="711"/>
      <c r="P66" s="711"/>
      <c r="Q66" s="711"/>
      <c r="R66" s="711"/>
      <c r="S66" s="717"/>
      <c r="T66" s="717">
        <v>46680010167</v>
      </c>
      <c r="U66" s="711"/>
    </row>
    <row r="67" spans="1:21" ht="12" customHeight="1" x14ac:dyDescent="0.2">
      <c r="A67" s="856" t="s">
        <v>2177</v>
      </c>
      <c r="B67" s="868"/>
      <c r="C67" s="1363" t="s">
        <v>1403</v>
      </c>
      <c r="D67" s="223">
        <v>0</v>
      </c>
      <c r="E67" s="223">
        <f t="shared" si="0"/>
        <v>0.316</v>
      </c>
      <c r="F67" s="1334">
        <v>0.316</v>
      </c>
      <c r="G67" s="1335"/>
      <c r="H67" s="1209">
        <v>1896</v>
      </c>
      <c r="I67" s="1183" t="s">
        <v>18</v>
      </c>
      <c r="J67" s="1183"/>
      <c r="K67" s="1183"/>
      <c r="L67" s="1183"/>
      <c r="M67" s="1183"/>
      <c r="N67" s="1183"/>
      <c r="O67" s="1183"/>
      <c r="P67" s="1183"/>
      <c r="Q67" s="1183"/>
      <c r="R67" s="1183"/>
      <c r="S67" s="1244"/>
      <c r="T67" s="1397">
        <v>46680030610</v>
      </c>
      <c r="U67" s="1501" t="s">
        <v>1415</v>
      </c>
    </row>
    <row r="68" spans="1:21" ht="12" customHeight="1" x14ac:dyDescent="0.2">
      <c r="A68" s="1210"/>
      <c r="B68" s="1217"/>
      <c r="C68" s="1366"/>
      <c r="D68" s="487">
        <f>E67</f>
        <v>0.316</v>
      </c>
      <c r="E68" s="1325">
        <f t="shared" si="0"/>
        <v>0.52</v>
      </c>
      <c r="F68" s="1345">
        <v>0.20399999999999999</v>
      </c>
      <c r="G68" s="1346">
        <f>SUM(F67:F68)</f>
        <v>0.52</v>
      </c>
      <c r="H68" s="1328">
        <v>816</v>
      </c>
      <c r="I68" s="1263" t="s">
        <v>16</v>
      </c>
      <c r="J68" s="1263"/>
      <c r="K68" s="1263"/>
      <c r="L68" s="1263"/>
      <c r="M68" s="1263"/>
      <c r="N68" s="1263"/>
      <c r="O68" s="1263"/>
      <c r="P68" s="1263"/>
      <c r="Q68" s="1263"/>
      <c r="R68" s="1263"/>
      <c r="S68" s="1398"/>
      <c r="T68" s="1399">
        <v>46680030610</v>
      </c>
      <c r="U68" s="1501" t="s">
        <v>1415</v>
      </c>
    </row>
    <row r="69" spans="1:21" ht="12" customHeight="1" x14ac:dyDescent="0.2">
      <c r="A69" s="1333" t="s">
        <v>2178</v>
      </c>
      <c r="B69" s="1350"/>
      <c r="C69" s="1363" t="s">
        <v>1411</v>
      </c>
      <c r="D69" s="223">
        <v>0</v>
      </c>
      <c r="E69" s="223">
        <f>D69+F69</f>
        <v>0.155</v>
      </c>
      <c r="F69" s="1334">
        <v>0.155</v>
      </c>
      <c r="G69" s="1335"/>
      <c r="H69" s="1209">
        <v>930</v>
      </c>
      <c r="I69" s="1183" t="s">
        <v>18</v>
      </c>
      <c r="J69" s="1183"/>
      <c r="K69" s="1183"/>
      <c r="L69" s="1183"/>
      <c r="M69" s="1183"/>
      <c r="N69" s="1183"/>
      <c r="O69" s="1183"/>
      <c r="P69" s="1183"/>
      <c r="Q69" s="1183"/>
      <c r="R69" s="1209">
        <v>297</v>
      </c>
      <c r="S69" s="1320">
        <v>198</v>
      </c>
      <c r="T69" s="1400">
        <v>46680030616</v>
      </c>
      <c r="U69" s="1501" t="s">
        <v>1415</v>
      </c>
    </row>
    <row r="70" spans="1:21" ht="12" customHeight="1" x14ac:dyDescent="0.2">
      <c r="A70" s="1328"/>
      <c r="B70" s="1352"/>
      <c r="C70" s="1366"/>
      <c r="D70" s="487">
        <f>E69</f>
        <v>0.155</v>
      </c>
      <c r="E70" s="1325">
        <f>D70+F70</f>
        <v>0.37</v>
      </c>
      <c r="F70" s="1401">
        <v>0.215</v>
      </c>
      <c r="G70" s="1346">
        <f>SUM(F69:F70)</f>
        <v>0.37</v>
      </c>
      <c r="H70" s="1356">
        <v>860</v>
      </c>
      <c r="I70" s="1398" t="s">
        <v>18</v>
      </c>
      <c r="J70" s="1398"/>
      <c r="K70" s="1398"/>
      <c r="L70" s="1398"/>
      <c r="M70" s="1398"/>
      <c r="N70" s="1398"/>
      <c r="O70" s="1398"/>
      <c r="P70" s="1398"/>
      <c r="Q70" s="1398"/>
      <c r="R70" s="1356"/>
      <c r="S70" s="1402"/>
      <c r="T70" s="177">
        <v>46680030612</v>
      </c>
      <c r="U70" s="1501" t="s">
        <v>1415</v>
      </c>
    </row>
    <row r="71" spans="1:21" ht="12" customHeight="1" x14ac:dyDescent="0.2">
      <c r="A71" s="1333" t="s">
        <v>2179</v>
      </c>
      <c r="B71" s="1350"/>
      <c r="C71" s="1363" t="s">
        <v>1324</v>
      </c>
      <c r="D71" s="1324">
        <v>0</v>
      </c>
      <c r="E71" s="1324">
        <f t="shared" si="0"/>
        <v>0.17799999999999999</v>
      </c>
      <c r="F71" s="1326">
        <v>0.17799999999999999</v>
      </c>
      <c r="G71" s="1327">
        <f>F71</f>
        <v>0.17799999999999999</v>
      </c>
      <c r="H71" s="1319">
        <v>1068</v>
      </c>
      <c r="I71" s="1202" t="s">
        <v>18</v>
      </c>
      <c r="J71" s="1202"/>
      <c r="K71" s="1202"/>
      <c r="L71" s="1202"/>
      <c r="M71" s="1202"/>
      <c r="N71" s="1202"/>
      <c r="O71" s="1202"/>
      <c r="P71" s="1202"/>
      <c r="Q71" s="1202"/>
      <c r="R71" s="1319"/>
      <c r="S71" s="1319"/>
      <c r="T71" s="183">
        <v>46680030614</v>
      </c>
      <c r="U71" s="1502" t="s">
        <v>1415</v>
      </c>
    </row>
    <row r="72" spans="1:21" ht="12" customHeight="1" x14ac:dyDescent="0.2">
      <c r="A72" s="1333" t="s">
        <v>2180</v>
      </c>
      <c r="B72" s="1350"/>
      <c r="C72" s="1363" t="s">
        <v>1412</v>
      </c>
      <c r="D72" s="1325">
        <v>0</v>
      </c>
      <c r="E72" s="1325">
        <v>0.21</v>
      </c>
      <c r="F72" s="1331">
        <v>0.21</v>
      </c>
      <c r="G72" s="1332">
        <v>0.21</v>
      </c>
      <c r="H72" s="1328">
        <v>840</v>
      </c>
      <c r="I72" s="1263" t="s">
        <v>16</v>
      </c>
      <c r="J72" s="1263"/>
      <c r="K72" s="1263"/>
      <c r="L72" s="1263"/>
      <c r="M72" s="1263"/>
      <c r="N72" s="1263"/>
      <c r="O72" s="1263"/>
      <c r="P72" s="1263"/>
      <c r="Q72" s="1263"/>
      <c r="R72" s="1328"/>
      <c r="S72" s="1328"/>
      <c r="T72" s="183">
        <v>46680030600</v>
      </c>
      <c r="U72" s="1502" t="s">
        <v>1415</v>
      </c>
    </row>
    <row r="73" spans="1:21" ht="12" customHeight="1" x14ac:dyDescent="0.2">
      <c r="A73" s="1319" t="s">
        <v>2181</v>
      </c>
      <c r="B73" s="1348"/>
      <c r="C73" s="1349" t="s">
        <v>1413</v>
      </c>
      <c r="D73" s="1325">
        <v>0</v>
      </c>
      <c r="E73" s="1325">
        <f t="shared" ref="E73:E80" si="2">D73+F73</f>
        <v>0.41199999999999998</v>
      </c>
      <c r="F73" s="1331">
        <v>0.41199999999999998</v>
      </c>
      <c r="G73" s="1332">
        <f t="shared" ref="G73:G74" si="3">F73</f>
        <v>0.41199999999999998</v>
      </c>
      <c r="H73" s="1328">
        <v>2060</v>
      </c>
      <c r="I73" s="1263" t="s">
        <v>18</v>
      </c>
      <c r="J73" s="1263"/>
      <c r="K73" s="1263"/>
      <c r="L73" s="1263"/>
      <c r="M73" s="1263"/>
      <c r="N73" s="1263"/>
      <c r="O73" s="1263"/>
      <c r="P73" s="1263"/>
      <c r="Q73" s="1263"/>
      <c r="R73" s="1328"/>
      <c r="S73" s="1328"/>
      <c r="T73" s="183">
        <v>46680030611</v>
      </c>
      <c r="U73" s="1502" t="s">
        <v>1415</v>
      </c>
    </row>
    <row r="74" spans="1:21" ht="12" customHeight="1" x14ac:dyDescent="0.2">
      <c r="A74" s="1333" t="s">
        <v>2182</v>
      </c>
      <c r="B74" s="1350"/>
      <c r="C74" s="1363" t="s">
        <v>1341</v>
      </c>
      <c r="D74" s="486">
        <v>7.0000000000000007E-2</v>
      </c>
      <c r="E74" s="1325">
        <f t="shared" si="2"/>
        <v>0.625</v>
      </c>
      <c r="F74" s="1334">
        <v>0.55500000000000005</v>
      </c>
      <c r="G74" s="1335">
        <f t="shared" si="3"/>
        <v>0.55500000000000005</v>
      </c>
      <c r="H74" s="1209">
        <v>3330</v>
      </c>
      <c r="I74" s="1183" t="s">
        <v>18</v>
      </c>
      <c r="J74" s="1183"/>
      <c r="K74" s="1183"/>
      <c r="L74" s="1183"/>
      <c r="M74" s="1183"/>
      <c r="N74" s="1183"/>
      <c r="O74" s="1183"/>
      <c r="P74" s="1183"/>
      <c r="Q74" s="1183"/>
      <c r="R74" s="1209">
        <v>89</v>
      </c>
      <c r="S74" s="1356">
        <v>60</v>
      </c>
      <c r="T74" s="1403">
        <v>46680030613</v>
      </c>
      <c r="U74" s="1503" t="s">
        <v>1415</v>
      </c>
    </row>
    <row r="75" spans="1:21" ht="12" customHeight="1" x14ac:dyDescent="0.2">
      <c r="A75" s="1333" t="s">
        <v>2183</v>
      </c>
      <c r="B75" s="1350"/>
      <c r="C75" s="1363" t="s">
        <v>1414</v>
      </c>
      <c r="D75" s="486">
        <v>0</v>
      </c>
      <c r="E75" s="486">
        <f>D75+F75</f>
        <v>8.6999999999999994E-2</v>
      </c>
      <c r="F75" s="1334">
        <v>8.6999999999999994E-2</v>
      </c>
      <c r="G75" s="1335"/>
      <c r="H75" s="1209">
        <v>261</v>
      </c>
      <c r="I75" s="1183" t="s">
        <v>16</v>
      </c>
      <c r="J75" s="1183"/>
      <c r="K75" s="1183"/>
      <c r="L75" s="1183"/>
      <c r="M75" s="1183"/>
      <c r="N75" s="1183"/>
      <c r="O75" s="1183"/>
      <c r="P75" s="1183"/>
      <c r="Q75" s="1183"/>
      <c r="R75" s="1209"/>
      <c r="S75" s="1209"/>
      <c r="T75" s="1400">
        <v>46680030676</v>
      </c>
      <c r="U75" s="1504" t="s">
        <v>1415</v>
      </c>
    </row>
    <row r="76" spans="1:21" ht="12" customHeight="1" x14ac:dyDescent="0.2">
      <c r="A76" s="1328"/>
      <c r="B76" s="1364"/>
      <c r="C76" s="1365"/>
      <c r="D76" s="487">
        <f>E75</f>
        <v>8.6999999999999994E-2</v>
      </c>
      <c r="E76" s="1404">
        <f>D76+F76</f>
        <v>0.187</v>
      </c>
      <c r="F76" s="1405">
        <v>0.1</v>
      </c>
      <c r="G76" s="1346">
        <f>SUM(F75:F76)</f>
        <v>0.187</v>
      </c>
      <c r="H76" s="1406">
        <v>300</v>
      </c>
      <c r="I76" s="1244" t="s">
        <v>17</v>
      </c>
      <c r="J76" s="1244"/>
      <c r="K76" s="1244"/>
      <c r="L76" s="1244"/>
      <c r="M76" s="1244"/>
      <c r="N76" s="1244"/>
      <c r="O76" s="1244"/>
      <c r="P76" s="1244"/>
      <c r="Q76" s="1244"/>
      <c r="R76" s="1406"/>
      <c r="S76" s="1356"/>
      <c r="T76" s="1403">
        <v>46680030676</v>
      </c>
      <c r="U76" s="1503" t="s">
        <v>1415</v>
      </c>
    </row>
    <row r="77" spans="1:21" ht="12" customHeight="1" x14ac:dyDescent="0.2">
      <c r="A77" s="1333" t="s">
        <v>2184</v>
      </c>
      <c r="B77" s="1350"/>
      <c r="C77" s="1363" t="s">
        <v>1286</v>
      </c>
      <c r="D77" s="1324">
        <v>0</v>
      </c>
      <c r="E77" s="1324">
        <f>D77+F77</f>
        <v>5.5E-2</v>
      </c>
      <c r="F77" s="1326">
        <v>5.5E-2</v>
      </c>
      <c r="G77" s="1327">
        <f>F77</f>
        <v>5.5E-2</v>
      </c>
      <c r="H77" s="1319">
        <v>193</v>
      </c>
      <c r="I77" s="1202" t="s">
        <v>16</v>
      </c>
      <c r="J77" s="1202"/>
      <c r="K77" s="1202"/>
      <c r="L77" s="1202"/>
      <c r="M77" s="1202"/>
      <c r="N77" s="1202"/>
      <c r="O77" s="1202"/>
      <c r="P77" s="1202"/>
      <c r="Q77" s="1202"/>
      <c r="R77" s="1319"/>
      <c r="S77" s="1319"/>
      <c r="T77" s="1397">
        <v>46680030594</v>
      </c>
      <c r="U77" s="1505" t="s">
        <v>1415</v>
      </c>
    </row>
    <row r="78" spans="1:21" ht="12" customHeight="1" x14ac:dyDescent="0.2">
      <c r="A78" s="1333" t="s">
        <v>2185</v>
      </c>
      <c r="B78" s="1350"/>
      <c r="C78" s="1408" t="s">
        <v>1363</v>
      </c>
      <c r="D78" s="486">
        <v>0</v>
      </c>
      <c r="E78" s="486">
        <f>D78+F78</f>
        <v>0.03</v>
      </c>
      <c r="F78" s="1405">
        <v>0.03</v>
      </c>
      <c r="G78" s="1407"/>
      <c r="H78" s="1406">
        <v>105</v>
      </c>
      <c r="I78" s="1244" t="s">
        <v>18</v>
      </c>
      <c r="J78" s="1244"/>
      <c r="K78" s="1244"/>
      <c r="L78" s="1244"/>
      <c r="M78" s="1244"/>
      <c r="N78" s="1244"/>
      <c r="O78" s="1244"/>
      <c r="P78" s="1244"/>
      <c r="Q78" s="1244"/>
      <c r="R78" s="1406">
        <v>20</v>
      </c>
      <c r="S78" s="1406">
        <v>13</v>
      </c>
      <c r="T78" s="1400">
        <v>46680030637</v>
      </c>
      <c r="U78" s="1504" t="s">
        <v>1415</v>
      </c>
    </row>
    <row r="79" spans="1:21" ht="12" customHeight="1" x14ac:dyDescent="0.2">
      <c r="A79" s="1356"/>
      <c r="B79" s="1364"/>
      <c r="C79" s="1409"/>
      <c r="D79" s="487">
        <f>E78</f>
        <v>0.03</v>
      </c>
      <c r="E79" s="266">
        <f>D79+F79</f>
        <v>0.13500000000000001</v>
      </c>
      <c r="F79" s="1405">
        <v>0.105</v>
      </c>
      <c r="G79" s="1407"/>
      <c r="H79" s="1406">
        <v>368</v>
      </c>
      <c r="I79" s="1244" t="s">
        <v>38</v>
      </c>
      <c r="J79" s="1244"/>
      <c r="K79" s="1244"/>
      <c r="L79" s="1244"/>
      <c r="M79" s="1244"/>
      <c r="N79" s="1244"/>
      <c r="O79" s="1244"/>
      <c r="P79" s="1244"/>
      <c r="Q79" s="1244"/>
      <c r="R79" s="1406"/>
      <c r="S79" s="1406"/>
      <c r="T79" s="1399">
        <v>46680030637</v>
      </c>
      <c r="U79" s="1506" t="s">
        <v>1415</v>
      </c>
    </row>
    <row r="80" spans="1:21" ht="12" customHeight="1" x14ac:dyDescent="0.2">
      <c r="A80" s="1210"/>
      <c r="B80" s="1217"/>
      <c r="C80" s="1410"/>
      <c r="D80" s="488">
        <f>E79</f>
        <v>0.13500000000000001</v>
      </c>
      <c r="E80" s="1325">
        <f t="shared" si="2"/>
        <v>0.30300000000000005</v>
      </c>
      <c r="F80" s="1331">
        <v>0.16800000000000001</v>
      </c>
      <c r="G80" s="1332">
        <f>SUM(F78:F80)</f>
        <v>0.30300000000000005</v>
      </c>
      <c r="H80" s="1328">
        <v>588</v>
      </c>
      <c r="I80" s="1263" t="s">
        <v>16</v>
      </c>
      <c r="J80" s="1263"/>
      <c r="K80" s="1263"/>
      <c r="L80" s="1263"/>
      <c r="M80" s="1263"/>
      <c r="N80" s="1263"/>
      <c r="O80" s="1263"/>
      <c r="P80" s="1263"/>
      <c r="Q80" s="1263"/>
      <c r="R80" s="1328"/>
      <c r="S80" s="1328"/>
      <c r="T80" s="177">
        <v>46680030637</v>
      </c>
      <c r="U80" s="1507" t="s">
        <v>1415</v>
      </c>
    </row>
    <row r="81" spans="1:21" ht="5.0999999999999996" customHeight="1" x14ac:dyDescent="0.2">
      <c r="A81" s="28"/>
      <c r="B81" s="28"/>
      <c r="C81" s="29"/>
      <c r="F81" s="23"/>
      <c r="G81" s="23"/>
      <c r="M81" s="45"/>
      <c r="N81" s="41"/>
      <c r="R81" s="41"/>
      <c r="S81" s="41"/>
    </row>
    <row r="82" spans="1:21" ht="12" customHeight="1" x14ac:dyDescent="0.2">
      <c r="A82" s="30" t="s">
        <v>661</v>
      </c>
      <c r="B82" s="17"/>
      <c r="C82" s="17"/>
      <c r="D82" s="17"/>
      <c r="E82" s="17"/>
      <c r="F82" s="37"/>
      <c r="G82" s="304">
        <f>SUM(G8:G80)</f>
        <v>51.050000000000011</v>
      </c>
      <c r="H82" s="31">
        <f>SUM(H8:H80)</f>
        <v>258085</v>
      </c>
      <c r="I82" s="18"/>
      <c r="J82" s="8"/>
      <c r="K82" s="19"/>
      <c r="L82" s="20" t="s">
        <v>19</v>
      </c>
      <c r="M82" s="46">
        <f>SUM(M8:M80)</f>
        <v>42</v>
      </c>
      <c r="N82" s="42">
        <f>SUM(N8:N80)</f>
        <v>356</v>
      </c>
      <c r="O82" s="16"/>
      <c r="P82" s="16"/>
      <c r="Q82" s="20" t="s">
        <v>20</v>
      </c>
      <c r="R82" s="42">
        <f>SUM(R8:R80)</f>
        <v>406</v>
      </c>
      <c r="S82" s="42">
        <f>SUM(S8:S80)</f>
        <v>271</v>
      </c>
      <c r="T82" s="16"/>
    </row>
    <row r="83" spans="1:21" ht="12" customHeight="1" x14ac:dyDescent="0.2">
      <c r="A83" s="32" t="s">
        <v>21</v>
      </c>
      <c r="B83" s="21"/>
      <c r="C83" s="21"/>
      <c r="D83" s="21"/>
      <c r="E83" s="21"/>
      <c r="F83" s="37"/>
      <c r="G83" s="47">
        <f>SUMIF(I8:I80,"melnais",F8:F80)+SUMIF(I8:I80,"virsmas aps.",F8:F80)</f>
        <v>3.6909999999999994</v>
      </c>
      <c r="H83" s="48">
        <f>SUMIF(I8:I80,"melnais",H8:H80)+SUMIF(I8:I80,"virsmas aps.",H8:H80)</f>
        <v>19419</v>
      </c>
      <c r="I83" s="22"/>
      <c r="J83" s="23"/>
      <c r="K83" s="16"/>
      <c r="L83" s="16"/>
      <c r="M83" s="24"/>
      <c r="N83" s="24"/>
      <c r="O83" s="16"/>
      <c r="P83" s="16"/>
      <c r="Q83" s="16"/>
      <c r="R83" s="16"/>
      <c r="S83" s="16"/>
      <c r="T83" s="16"/>
    </row>
    <row r="84" spans="1:21" ht="12" customHeight="1" x14ac:dyDescent="0.2">
      <c r="A84" s="32" t="s">
        <v>22</v>
      </c>
      <c r="B84" s="21"/>
      <c r="C84" s="21"/>
      <c r="D84" s="21"/>
      <c r="E84" s="21"/>
      <c r="F84" s="37"/>
      <c r="G84" s="47">
        <f>SUMIF(I8:I80,"bruģis",F8:F80)</f>
        <v>0.105</v>
      </c>
      <c r="H84" s="48">
        <f>SUMIF(I8:I80,"bruģis",H8:H80)</f>
        <v>368</v>
      </c>
      <c r="J84" s="58"/>
      <c r="K84" s="58"/>
      <c r="L84" s="58"/>
      <c r="O84" s="16"/>
      <c r="P84" s="16"/>
      <c r="Q84" s="16"/>
      <c r="R84" s="16"/>
      <c r="S84" s="16"/>
      <c r="T84" s="16"/>
    </row>
    <row r="85" spans="1:21" ht="12" customHeight="1" x14ac:dyDescent="0.2">
      <c r="A85" s="32" t="s">
        <v>23</v>
      </c>
      <c r="B85" s="21"/>
      <c r="C85" s="21"/>
      <c r="D85" s="21"/>
      <c r="E85" s="21"/>
      <c r="F85" s="37"/>
      <c r="G85" s="47">
        <f>SUMIF(I8:I80,"grants",F8:F80)</f>
        <v>45.073999999999998</v>
      </c>
      <c r="H85" s="48">
        <f>SUMIF(I8:I80,"grants",H8:H80)</f>
        <v>231758</v>
      </c>
      <c r="J85" s="58"/>
      <c r="K85" s="16"/>
      <c r="L85" s="58" t="s">
        <v>46</v>
      </c>
      <c r="O85" s="16"/>
      <c r="P85" s="16"/>
      <c r="Q85" s="16"/>
      <c r="R85" s="16"/>
      <c r="S85" s="16"/>
      <c r="T85" s="16"/>
    </row>
    <row r="86" spans="1:21" ht="12" customHeight="1" x14ac:dyDescent="0.2">
      <c r="A86" s="32" t="s">
        <v>25</v>
      </c>
      <c r="B86" s="21"/>
      <c r="C86" s="21"/>
      <c r="D86" s="21"/>
      <c r="E86" s="21"/>
      <c r="F86" s="37"/>
      <c r="G86" s="47">
        <f>SUMIF(I8:I80,"cits segums",F8:F80)</f>
        <v>2.1800000000000002</v>
      </c>
      <c r="H86" s="48">
        <f>SUMIF(I8:I80,"cits segums",H8:H80)</f>
        <v>6540</v>
      </c>
      <c r="I86" s="23"/>
      <c r="J86" s="8"/>
      <c r="K86" s="25"/>
      <c r="O86" s="16"/>
      <c r="P86" s="16"/>
      <c r="Q86" s="16"/>
      <c r="R86" s="16"/>
      <c r="S86" s="16"/>
      <c r="T86" s="16"/>
    </row>
    <row r="87" spans="1:21" ht="5.0999999999999996" customHeight="1" x14ac:dyDescent="0.2">
      <c r="A87" s="5"/>
      <c r="B87" s="5"/>
      <c r="C87" s="5"/>
      <c r="D87" s="5"/>
      <c r="E87" s="5"/>
      <c r="F87" s="26"/>
      <c r="G87" s="26"/>
      <c r="H87" s="33"/>
      <c r="I87" s="14"/>
      <c r="J87" s="8"/>
      <c r="K87" s="16"/>
      <c r="O87" s="16"/>
      <c r="P87" s="16"/>
      <c r="Q87" s="16"/>
      <c r="R87" s="16"/>
      <c r="S87" s="16"/>
      <c r="T87" s="16"/>
    </row>
    <row r="88" spans="1:21" ht="12" customHeight="1" x14ac:dyDescent="0.2">
      <c r="A88" s="4" t="s">
        <v>45</v>
      </c>
      <c r="B88" s="50" t="str">
        <f>AN!B65</f>
        <v>SIA "Ceļu inženieri" ceļu būvtehiķis Uldis Bite</v>
      </c>
      <c r="C88" s="50"/>
      <c r="D88" s="50"/>
      <c r="E88" s="50"/>
      <c r="F88" s="50"/>
      <c r="G88" s="27"/>
      <c r="H88" s="54" t="s">
        <v>41</v>
      </c>
      <c r="I88" s="1588" t="str">
        <f>AN!I65</f>
        <v>2024.gada 4.novembris</v>
      </c>
      <c r="J88" s="1588"/>
      <c r="K88" s="53"/>
      <c r="L88" s="54" t="s">
        <v>42</v>
      </c>
      <c r="M88" s="27"/>
      <c r="N88" s="27"/>
      <c r="Q88" s="16"/>
      <c r="R88" s="16"/>
      <c r="S88" s="16"/>
      <c r="T88" s="16"/>
    </row>
    <row r="89" spans="1:21" ht="5.0999999999999996" customHeight="1" x14ac:dyDescent="0.2">
      <c r="A89" s="6"/>
      <c r="B89" s="51"/>
      <c r="C89" s="51"/>
      <c r="D89" s="51"/>
      <c r="E89" s="51"/>
      <c r="F89" s="51"/>
      <c r="G89" s="57"/>
      <c r="H89" s="52"/>
      <c r="I89" s="51"/>
      <c r="J89" s="51"/>
      <c r="K89" s="52"/>
      <c r="L89" s="55"/>
      <c r="N89" s="57"/>
      <c r="O89" s="57"/>
      <c r="P89" s="39"/>
      <c r="Q89" s="16"/>
      <c r="R89" s="16"/>
      <c r="S89" s="16"/>
      <c r="T89" s="16"/>
    </row>
    <row r="90" spans="1:21" ht="12" customHeight="1" x14ac:dyDescent="0.2">
      <c r="A90" s="4" t="s">
        <v>44</v>
      </c>
      <c r="B90" s="50" t="str">
        <f>AN!B67</f>
        <v>Dobeles novada domes priekšsēdētājs Ivars Gorskis</v>
      </c>
      <c r="C90" s="50"/>
      <c r="D90" s="50"/>
      <c r="E90" s="50"/>
      <c r="F90" s="50"/>
      <c r="G90" s="27"/>
      <c r="H90" s="54" t="s">
        <v>41</v>
      </c>
      <c r="I90" s="1588"/>
      <c r="J90" s="1588"/>
      <c r="K90" s="53"/>
      <c r="L90" s="54" t="s">
        <v>42</v>
      </c>
      <c r="M90" s="27"/>
      <c r="N90" s="27"/>
      <c r="Q90" s="16"/>
      <c r="R90" s="16"/>
      <c r="S90" s="16"/>
      <c r="T90" s="16"/>
    </row>
    <row r="91" spans="1:21" ht="5.0999999999999996" customHeight="1" x14ac:dyDescent="0.2">
      <c r="A91" s="4"/>
      <c r="B91" s="51"/>
      <c r="C91" s="51"/>
      <c r="D91" s="51"/>
      <c r="E91" s="51"/>
      <c r="F91" s="51"/>
      <c r="G91" s="57"/>
      <c r="H91" s="52"/>
      <c r="I91" s="51"/>
      <c r="J91" s="51"/>
      <c r="K91" s="52"/>
      <c r="L91" s="55"/>
      <c r="N91" s="57"/>
      <c r="O91" s="57"/>
      <c r="P91" s="39"/>
      <c r="Q91" s="16"/>
      <c r="R91" s="16"/>
      <c r="S91" s="16"/>
      <c r="T91" s="16"/>
    </row>
    <row r="92" spans="1:21" ht="12" customHeight="1" x14ac:dyDescent="0.2">
      <c r="A92" s="4" t="s">
        <v>43</v>
      </c>
      <c r="B92" s="50" t="str">
        <f>AN!B69</f>
        <v>VSIA "Latvijas Valsts ceļi" Zemgales reģisonālā nodaļa</v>
      </c>
      <c r="C92" s="50"/>
      <c r="D92" s="50"/>
      <c r="E92" s="50"/>
      <c r="F92" s="50"/>
      <c r="G92" s="27"/>
      <c r="H92" s="54" t="s">
        <v>41</v>
      </c>
      <c r="I92" s="1588"/>
      <c r="J92" s="1588"/>
      <c r="K92" s="53"/>
      <c r="L92" s="54" t="s">
        <v>42</v>
      </c>
      <c r="M92" s="27"/>
      <c r="N92" s="27"/>
      <c r="Q92" s="16"/>
      <c r="R92" s="16"/>
      <c r="S92" s="16"/>
      <c r="T92" s="16"/>
    </row>
    <row r="93" spans="1:21" ht="5.0999999999999996" customHeight="1" x14ac:dyDescent="0.2">
      <c r="D93" s="1589"/>
      <c r="E93" s="1589"/>
      <c r="F93" s="1589"/>
      <c r="G93" s="1590"/>
      <c r="H93" s="1590"/>
      <c r="I93" s="1589"/>
      <c r="J93" s="1589"/>
      <c r="K93" s="1590"/>
      <c r="L93" s="1590"/>
      <c r="N93" s="1591"/>
      <c r="O93" s="1591"/>
      <c r="P93" s="39"/>
    </row>
    <row r="94" spans="1:21" ht="14.1" customHeight="1" x14ac:dyDescent="0.25">
      <c r="A94" s="16"/>
      <c r="B94" s="1592" t="s">
        <v>338</v>
      </c>
      <c r="C94" s="1592"/>
      <c r="D94" s="1592"/>
      <c r="E94" s="1592"/>
      <c r="F94" s="1592"/>
      <c r="G94" s="1592"/>
      <c r="H94" s="1592"/>
      <c r="I94" s="1592"/>
      <c r="J94" s="1592"/>
      <c r="K94" s="1592"/>
      <c r="L94" s="1592"/>
      <c r="M94" s="1592"/>
      <c r="N94" s="1592"/>
      <c r="O94" s="1592"/>
      <c r="P94" s="1592"/>
      <c r="Q94" s="1592"/>
      <c r="R94" s="1592"/>
      <c r="S94" s="1592"/>
      <c r="T94" s="1592"/>
      <c r="U94" s="56"/>
    </row>
  </sheetData>
  <mergeCells count="30">
    <mergeCell ref="T3:T5"/>
    <mergeCell ref="U3:U6"/>
    <mergeCell ref="D4:I4"/>
    <mergeCell ref="J4:Q4"/>
    <mergeCell ref="R4:S5"/>
    <mergeCell ref="D5:E5"/>
    <mergeCell ref="J5:J6"/>
    <mergeCell ref="K5:L5"/>
    <mergeCell ref="M5:M6"/>
    <mergeCell ref="L16:L17"/>
    <mergeCell ref="J16:J17"/>
    <mergeCell ref="I88:J88"/>
    <mergeCell ref="E1:P2"/>
    <mergeCell ref="A3:A6"/>
    <mergeCell ref="B3:C6"/>
    <mergeCell ref="D3:S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I90:J90"/>
    <mergeCell ref="I92:J92"/>
    <mergeCell ref="D93:L93"/>
    <mergeCell ref="N93:O93"/>
    <mergeCell ref="B94:T94"/>
  </mergeCells>
  <conditionalFormatting sqref="F12:H12 F13:F17">
    <cfRule type="cellIs" dxfId="7" priority="5" operator="equal">
      <formula>0</formula>
    </cfRule>
    <cfRule type="cellIs" dxfId="6" priority="6" operator="between">
      <formula>0</formula>
      <formula>0.004</formula>
    </cfRule>
    <cfRule type="cellIs" dxfId="5" priority="7" operator="greaterThan">
      <formula>0.004</formula>
    </cfRule>
    <cfRule type="cellIs" dxfId="4" priority="8" operator="lessThan">
      <formula>0</formula>
    </cfRule>
  </conditionalFormatting>
  <conditionalFormatting sqref="F45:H45 F46">
    <cfRule type="cellIs" dxfId="3" priority="1" operator="equal">
      <formula>0</formula>
    </cfRule>
    <cfRule type="cellIs" dxfId="2" priority="2" operator="between">
      <formula>0</formula>
      <formula>0.004</formula>
    </cfRule>
    <cfRule type="cellIs" dxfId="1" priority="3" operator="greaterThan">
      <formula>0.004</formula>
    </cfRule>
    <cfRule type="cellIs" dxfId="0" priority="4" operator="lessThan">
      <formula>0</formula>
    </cfRule>
  </conditionalFormatting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F4FC-5C3F-4679-A2FA-B43B931A67B1}">
  <dimension ref="A1:U78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734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04" t="s">
        <v>1911</v>
      </c>
      <c r="B8" s="396" t="s">
        <v>736</v>
      </c>
      <c r="C8" s="148" t="s">
        <v>737</v>
      </c>
      <c r="D8" s="770">
        <v>0</v>
      </c>
      <c r="E8" s="770">
        <f t="shared" ref="E8:E21" si="0">D8+F8</f>
        <v>3.28</v>
      </c>
      <c r="F8" s="792">
        <v>3.28</v>
      </c>
      <c r="G8" s="793">
        <f>F8</f>
        <v>3.28</v>
      </c>
      <c r="H8" s="402">
        <v>16400</v>
      </c>
      <c r="I8" s="109" t="s">
        <v>16</v>
      </c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>
        <v>46720010154</v>
      </c>
      <c r="U8" s="104"/>
    </row>
    <row r="9" spans="1:21" ht="12" customHeight="1" x14ac:dyDescent="0.2">
      <c r="A9" s="104" t="s">
        <v>1912</v>
      </c>
      <c r="B9" s="396" t="s">
        <v>738</v>
      </c>
      <c r="C9" s="148" t="s">
        <v>739</v>
      </c>
      <c r="D9" s="770">
        <v>0</v>
      </c>
      <c r="E9" s="770">
        <f t="shared" si="0"/>
        <v>0.67</v>
      </c>
      <c r="F9" s="792">
        <v>0.67</v>
      </c>
      <c r="G9" s="793">
        <f>F9</f>
        <v>0.67</v>
      </c>
      <c r="H9" s="402">
        <v>3350</v>
      </c>
      <c r="I9" s="109" t="s">
        <v>16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>
        <v>46720010207</v>
      </c>
      <c r="U9" s="104"/>
    </row>
    <row r="10" spans="1:21" ht="12" customHeight="1" x14ac:dyDescent="0.2">
      <c r="A10" s="104" t="s">
        <v>1913</v>
      </c>
      <c r="B10" s="396" t="s">
        <v>744</v>
      </c>
      <c r="C10" s="148" t="s">
        <v>745</v>
      </c>
      <c r="D10" s="770">
        <v>0</v>
      </c>
      <c r="E10" s="770">
        <f>D10+F10</f>
        <v>0.09</v>
      </c>
      <c r="F10" s="792">
        <v>0.09</v>
      </c>
      <c r="G10" s="793">
        <f>F10</f>
        <v>0.09</v>
      </c>
      <c r="H10" s="402">
        <v>450</v>
      </c>
      <c r="I10" s="109" t="s">
        <v>16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>
        <v>46720020121</v>
      </c>
      <c r="U10" s="104"/>
    </row>
    <row r="11" spans="1:21" ht="12" customHeight="1" x14ac:dyDescent="0.2">
      <c r="A11" s="104" t="s">
        <v>1914</v>
      </c>
      <c r="B11" s="396" t="s">
        <v>746</v>
      </c>
      <c r="C11" s="148" t="s">
        <v>747</v>
      </c>
      <c r="D11" s="770">
        <v>0</v>
      </c>
      <c r="E11" s="770">
        <f>D11+F11</f>
        <v>0.22</v>
      </c>
      <c r="F11" s="792">
        <v>0.22</v>
      </c>
      <c r="G11" s="793">
        <f>F11</f>
        <v>0.22</v>
      </c>
      <c r="H11" s="402">
        <v>1100</v>
      </c>
      <c r="I11" s="109" t="s">
        <v>16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>
        <v>46720020121</v>
      </c>
      <c r="U11" s="104"/>
    </row>
    <row r="12" spans="1:21" ht="12" customHeight="1" x14ac:dyDescent="0.2">
      <c r="A12" s="116" t="s">
        <v>1915</v>
      </c>
      <c r="B12" s="394" t="s">
        <v>740</v>
      </c>
      <c r="C12" s="141" t="s">
        <v>741</v>
      </c>
      <c r="D12" s="695">
        <v>0</v>
      </c>
      <c r="E12" s="695">
        <f t="shared" si="0"/>
        <v>0.53</v>
      </c>
      <c r="F12" s="794">
        <v>0.53</v>
      </c>
      <c r="G12" s="795"/>
      <c r="H12" s="398">
        <v>2650</v>
      </c>
      <c r="I12" s="85" t="s">
        <v>16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>
        <v>46720020112</v>
      </c>
      <c r="U12" s="95"/>
    </row>
    <row r="13" spans="1:21" ht="12" customHeight="1" x14ac:dyDescent="0.2">
      <c r="A13" s="359"/>
      <c r="B13" s="395"/>
      <c r="C13" s="149"/>
      <c r="D13" s="796">
        <f>E12</f>
        <v>0.53</v>
      </c>
      <c r="E13" s="796">
        <f t="shared" si="0"/>
        <v>1.73</v>
      </c>
      <c r="F13" s="797">
        <v>1.2</v>
      </c>
      <c r="G13" s="798">
        <f>SUM(F12:F13)</f>
        <v>1.73</v>
      </c>
      <c r="H13" s="404">
        <v>6000</v>
      </c>
      <c r="I13" s="107" t="s">
        <v>16</v>
      </c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>
        <v>46720090360</v>
      </c>
      <c r="U13" s="359"/>
    </row>
    <row r="14" spans="1:21" ht="12" customHeight="1" x14ac:dyDescent="0.2">
      <c r="A14" s="116" t="s">
        <v>1916</v>
      </c>
      <c r="B14" s="394" t="s">
        <v>748</v>
      </c>
      <c r="C14" s="1629" t="s">
        <v>749</v>
      </c>
      <c r="D14" s="695">
        <v>0</v>
      </c>
      <c r="E14" s="695">
        <f t="shared" si="0"/>
        <v>0.3</v>
      </c>
      <c r="F14" s="794">
        <v>0.3</v>
      </c>
      <c r="G14" s="795"/>
      <c r="H14" s="398">
        <v>1500</v>
      </c>
      <c r="I14" s="85" t="s">
        <v>16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>
        <v>46720090360</v>
      </c>
      <c r="U14" s="95"/>
    </row>
    <row r="15" spans="1:21" ht="12" customHeight="1" x14ac:dyDescent="0.2">
      <c r="A15" s="359"/>
      <c r="B15" s="395"/>
      <c r="C15" s="1630"/>
      <c r="D15" s="796">
        <f>E14</f>
        <v>0.3</v>
      </c>
      <c r="E15" s="796">
        <f t="shared" si="0"/>
        <v>0.97</v>
      </c>
      <c r="F15" s="797">
        <v>0.67</v>
      </c>
      <c r="G15" s="803">
        <f>SUM(F14:F15)</f>
        <v>0.97</v>
      </c>
      <c r="H15" s="404">
        <v>2680</v>
      </c>
      <c r="I15" s="107" t="s">
        <v>16</v>
      </c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>
        <v>46720090500</v>
      </c>
      <c r="U15" s="359"/>
    </row>
    <row r="16" spans="1:21" ht="12" customHeight="1" x14ac:dyDescent="0.2">
      <c r="A16" s="104" t="s">
        <v>1917</v>
      </c>
      <c r="B16" s="396" t="s">
        <v>750</v>
      </c>
      <c r="C16" s="148" t="s">
        <v>751</v>
      </c>
      <c r="D16" s="770">
        <v>0</v>
      </c>
      <c r="E16" s="770">
        <f t="shared" si="0"/>
        <v>0.12</v>
      </c>
      <c r="F16" s="792">
        <v>0.12</v>
      </c>
      <c r="G16" s="793">
        <f>F16</f>
        <v>0.12</v>
      </c>
      <c r="H16" s="402">
        <v>680</v>
      </c>
      <c r="I16" s="109" t="s">
        <v>38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>
        <v>46720020177</v>
      </c>
      <c r="U16" s="104"/>
    </row>
    <row r="17" spans="1:21" ht="12" customHeight="1" x14ac:dyDescent="0.2">
      <c r="A17" s="116" t="s">
        <v>1918</v>
      </c>
      <c r="B17" s="394" t="s">
        <v>752</v>
      </c>
      <c r="C17" s="141" t="s">
        <v>753</v>
      </c>
      <c r="D17" s="695">
        <v>0</v>
      </c>
      <c r="E17" s="695">
        <f t="shared" si="0"/>
        <v>1.28</v>
      </c>
      <c r="F17" s="794">
        <v>1.28</v>
      </c>
      <c r="G17" s="795"/>
      <c r="H17" s="398">
        <v>5120</v>
      </c>
      <c r="I17" s="85" t="s">
        <v>16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>
        <v>46720020111</v>
      </c>
      <c r="U17" s="95"/>
    </row>
    <row r="18" spans="1:21" ht="12" customHeight="1" x14ac:dyDescent="0.2">
      <c r="A18" s="359"/>
      <c r="B18" s="395"/>
      <c r="C18" s="149"/>
      <c r="D18" s="796">
        <f>E17</f>
        <v>1.28</v>
      </c>
      <c r="E18" s="796">
        <f t="shared" si="0"/>
        <v>2.38</v>
      </c>
      <c r="F18" s="797">
        <v>1.1000000000000001</v>
      </c>
      <c r="G18" s="803">
        <f>SUM(F17:F18)</f>
        <v>2.38</v>
      </c>
      <c r="H18" s="404">
        <v>4400</v>
      </c>
      <c r="I18" s="107" t="s">
        <v>16</v>
      </c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>
        <v>46720020111</v>
      </c>
      <c r="U18" s="359"/>
    </row>
    <row r="19" spans="1:21" ht="12" customHeight="1" x14ac:dyDescent="0.2">
      <c r="A19" s="104" t="s">
        <v>1919</v>
      </c>
      <c r="B19" s="396" t="s">
        <v>772</v>
      </c>
      <c r="C19" s="148" t="s">
        <v>773</v>
      </c>
      <c r="D19" s="770">
        <v>0</v>
      </c>
      <c r="E19" s="770">
        <v>0.59</v>
      </c>
      <c r="F19" s="792">
        <v>0.59</v>
      </c>
      <c r="G19" s="793">
        <f>F19</f>
        <v>0.59</v>
      </c>
      <c r="H19" s="402">
        <v>2950</v>
      </c>
      <c r="I19" s="109" t="s">
        <v>16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>
        <v>46720020113</v>
      </c>
      <c r="U19" s="104"/>
    </row>
    <row r="20" spans="1:21" ht="12" customHeight="1" x14ac:dyDescent="0.2">
      <c r="A20" s="116" t="s">
        <v>1894</v>
      </c>
      <c r="B20" s="394" t="s">
        <v>754</v>
      </c>
      <c r="C20" s="141" t="s">
        <v>755</v>
      </c>
      <c r="D20" s="695">
        <v>0</v>
      </c>
      <c r="E20" s="695">
        <f t="shared" si="0"/>
        <v>0.8</v>
      </c>
      <c r="F20" s="794">
        <v>0.8</v>
      </c>
      <c r="G20" s="795"/>
      <c r="H20" s="398">
        <v>4400</v>
      </c>
      <c r="I20" s="85" t="s">
        <v>16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>
        <v>46720050255</v>
      </c>
      <c r="U20" s="95"/>
    </row>
    <row r="21" spans="1:21" ht="12" customHeight="1" x14ac:dyDescent="0.2">
      <c r="A21" s="359"/>
      <c r="B21" s="395"/>
      <c r="C21" s="149"/>
      <c r="D21" s="796">
        <f>E20</f>
        <v>0.8</v>
      </c>
      <c r="E21" s="796">
        <f t="shared" si="0"/>
        <v>3.5999999999999996</v>
      </c>
      <c r="F21" s="797">
        <v>2.8</v>
      </c>
      <c r="G21" s="803">
        <f>SUM(F20:F21)</f>
        <v>3.5999999999999996</v>
      </c>
      <c r="H21" s="404">
        <v>15400</v>
      </c>
      <c r="I21" s="107" t="s">
        <v>16</v>
      </c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>
        <v>46720030067</v>
      </c>
      <c r="U21" s="359"/>
    </row>
    <row r="22" spans="1:21" ht="12" customHeight="1" x14ac:dyDescent="0.2">
      <c r="A22" s="116" t="s">
        <v>1895</v>
      </c>
      <c r="B22" s="394" t="s">
        <v>756</v>
      </c>
      <c r="C22" s="141" t="s">
        <v>757</v>
      </c>
      <c r="D22" s="695">
        <v>0</v>
      </c>
      <c r="E22" s="695">
        <v>1.73</v>
      </c>
      <c r="F22" s="794">
        <v>1.73</v>
      </c>
      <c r="G22" s="795"/>
      <c r="H22" s="398">
        <v>10380</v>
      </c>
      <c r="I22" s="85" t="s">
        <v>16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>
        <v>46720030068</v>
      </c>
      <c r="U22" s="95"/>
    </row>
    <row r="23" spans="1:21" ht="12" customHeight="1" x14ac:dyDescent="0.2">
      <c r="A23" s="111"/>
      <c r="B23" s="391"/>
      <c r="C23" s="142"/>
      <c r="D23" s="87">
        <v>1.73</v>
      </c>
      <c r="E23" s="87">
        <v>1.79</v>
      </c>
      <c r="F23" s="801">
        <v>0.04</v>
      </c>
      <c r="G23" s="802"/>
      <c r="H23" s="399">
        <v>220</v>
      </c>
      <c r="I23" s="88" t="s">
        <v>18</v>
      </c>
      <c r="J23" s="96" t="s">
        <v>1204</v>
      </c>
      <c r="K23" s="96">
        <v>1.75</v>
      </c>
      <c r="L23" s="1640" t="s">
        <v>758</v>
      </c>
      <c r="M23" s="291">
        <v>18</v>
      </c>
      <c r="N23" s="96">
        <v>110</v>
      </c>
      <c r="O23" s="96"/>
      <c r="P23" s="96"/>
      <c r="Q23" s="96" t="s">
        <v>172</v>
      </c>
      <c r="R23" s="96"/>
      <c r="S23" s="96"/>
      <c r="T23" s="96">
        <v>46720030068</v>
      </c>
      <c r="U23" s="96"/>
    </row>
    <row r="24" spans="1:21" ht="12" customHeight="1" x14ac:dyDescent="0.2">
      <c r="A24" s="359"/>
      <c r="B24" s="395"/>
      <c r="C24" s="149"/>
      <c r="D24" s="804">
        <v>1.79</v>
      </c>
      <c r="E24" s="804">
        <v>2.63</v>
      </c>
      <c r="F24" s="805">
        <v>0.84</v>
      </c>
      <c r="G24" s="803">
        <f>SUM(F22:F24)</f>
        <v>2.61</v>
      </c>
      <c r="H24" s="400">
        <v>5040</v>
      </c>
      <c r="I24" s="90" t="s">
        <v>16</v>
      </c>
      <c r="J24" s="97"/>
      <c r="K24" s="97"/>
      <c r="L24" s="1633"/>
      <c r="M24" s="97"/>
      <c r="N24" s="97"/>
      <c r="O24" s="97"/>
      <c r="P24" s="97"/>
      <c r="Q24" s="97"/>
      <c r="R24" s="97"/>
      <c r="S24" s="97"/>
      <c r="T24" s="97">
        <v>46720030068</v>
      </c>
      <c r="U24" s="97"/>
    </row>
    <row r="25" spans="1:21" ht="12" customHeight="1" x14ac:dyDescent="0.2">
      <c r="A25" s="104" t="s">
        <v>1896</v>
      </c>
      <c r="B25" s="396" t="s">
        <v>774</v>
      </c>
      <c r="C25" s="148" t="s">
        <v>775</v>
      </c>
      <c r="D25" s="770">
        <v>0</v>
      </c>
      <c r="E25" s="770">
        <f>D25+F25</f>
        <v>0.94</v>
      </c>
      <c r="F25" s="792">
        <v>0.94</v>
      </c>
      <c r="G25" s="793">
        <f>F25</f>
        <v>0.94</v>
      </c>
      <c r="H25" s="402">
        <v>3760</v>
      </c>
      <c r="I25" s="109" t="s">
        <v>16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>
        <v>46720050223</v>
      </c>
      <c r="U25" s="104"/>
    </row>
    <row r="26" spans="1:21" ht="12" customHeight="1" x14ac:dyDescent="0.2">
      <c r="A26" s="116" t="s">
        <v>1897</v>
      </c>
      <c r="B26" s="394" t="s">
        <v>759</v>
      </c>
      <c r="C26" s="141" t="s">
        <v>760</v>
      </c>
      <c r="D26" s="695">
        <v>0</v>
      </c>
      <c r="E26" s="695">
        <f t="shared" ref="E26:E33" si="1">D26+F26</f>
        <v>0.74</v>
      </c>
      <c r="F26" s="794">
        <v>0.74</v>
      </c>
      <c r="G26" s="795"/>
      <c r="H26" s="398">
        <v>2960</v>
      </c>
      <c r="I26" s="85" t="s">
        <v>16</v>
      </c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>
        <v>46720050221</v>
      </c>
      <c r="U26" s="95"/>
    </row>
    <row r="27" spans="1:21" ht="12" customHeight="1" x14ac:dyDescent="0.2">
      <c r="A27" s="359"/>
      <c r="B27" s="395"/>
      <c r="C27" s="149"/>
      <c r="D27" s="796">
        <f>E26</f>
        <v>0.74</v>
      </c>
      <c r="E27" s="796">
        <f t="shared" si="1"/>
        <v>0.95</v>
      </c>
      <c r="F27" s="797">
        <v>0.21</v>
      </c>
      <c r="G27" s="803">
        <f>SUM(F26:F27)</f>
        <v>0.95</v>
      </c>
      <c r="H27" s="404">
        <v>630</v>
      </c>
      <c r="I27" s="107" t="s">
        <v>17</v>
      </c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>
        <v>46720050221</v>
      </c>
      <c r="U27" s="359"/>
    </row>
    <row r="28" spans="1:21" ht="12" customHeight="1" x14ac:dyDescent="0.2">
      <c r="A28" s="104" t="s">
        <v>1898</v>
      </c>
      <c r="B28" s="396" t="s">
        <v>761</v>
      </c>
      <c r="C28" s="148" t="s">
        <v>762</v>
      </c>
      <c r="D28" s="770">
        <v>0</v>
      </c>
      <c r="E28" s="770">
        <v>0.23</v>
      </c>
      <c r="F28" s="792">
        <v>0.23</v>
      </c>
      <c r="G28" s="793">
        <f>F28</f>
        <v>0.23</v>
      </c>
      <c r="H28" s="402">
        <v>690</v>
      </c>
      <c r="I28" s="109" t="s">
        <v>17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>
        <v>46720050250</v>
      </c>
      <c r="U28" s="104"/>
    </row>
    <row r="29" spans="1:21" ht="12" customHeight="1" x14ac:dyDescent="0.2">
      <c r="A29" s="116" t="s">
        <v>1899</v>
      </c>
      <c r="B29" s="119" t="s">
        <v>776</v>
      </c>
      <c r="C29" s="141" t="s">
        <v>777</v>
      </c>
      <c r="D29" s="695">
        <v>0</v>
      </c>
      <c r="E29" s="695">
        <f>D29+F29</f>
        <v>0.28000000000000003</v>
      </c>
      <c r="F29" s="794">
        <v>0.28000000000000003</v>
      </c>
      <c r="G29" s="795"/>
      <c r="H29" s="398">
        <v>840</v>
      </c>
      <c r="I29" s="85" t="s">
        <v>16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>
        <v>46720030071</v>
      </c>
      <c r="U29" s="95"/>
    </row>
    <row r="30" spans="1:21" ht="12" customHeight="1" x14ac:dyDescent="0.2">
      <c r="A30" s="359"/>
      <c r="B30" s="395"/>
      <c r="C30" s="149"/>
      <c r="D30" s="796">
        <f>E29</f>
        <v>0.28000000000000003</v>
      </c>
      <c r="E30" s="796">
        <f>D30+F30</f>
        <v>0.75</v>
      </c>
      <c r="F30" s="797">
        <v>0.47</v>
      </c>
      <c r="G30" s="798">
        <f>SUM(F29:F30)</f>
        <v>0.75</v>
      </c>
      <c r="H30" s="404">
        <v>1410</v>
      </c>
      <c r="I30" s="107" t="s">
        <v>17</v>
      </c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>
        <v>46720030071</v>
      </c>
      <c r="U30" s="359"/>
    </row>
    <row r="31" spans="1:21" ht="12" customHeight="1" x14ac:dyDescent="0.2">
      <c r="A31" s="104" t="s">
        <v>1900</v>
      </c>
      <c r="B31" s="396" t="s">
        <v>778</v>
      </c>
      <c r="C31" s="148" t="s">
        <v>779</v>
      </c>
      <c r="D31" s="770">
        <v>0</v>
      </c>
      <c r="E31" s="770">
        <f>D31+F31</f>
        <v>1.34</v>
      </c>
      <c r="F31" s="792">
        <v>1.34</v>
      </c>
      <c r="G31" s="793">
        <f>F31</f>
        <v>1.34</v>
      </c>
      <c r="H31" s="402">
        <v>5360</v>
      </c>
      <c r="I31" s="109" t="s">
        <v>16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>
        <v>46720030069</v>
      </c>
      <c r="U31" s="104"/>
    </row>
    <row r="32" spans="1:21" ht="12" customHeight="1" x14ac:dyDescent="0.2">
      <c r="A32" s="116" t="s">
        <v>1901</v>
      </c>
      <c r="B32" s="394" t="s">
        <v>763</v>
      </c>
      <c r="C32" s="141" t="s">
        <v>764</v>
      </c>
      <c r="D32" s="695">
        <v>0</v>
      </c>
      <c r="E32" s="695">
        <f t="shared" si="1"/>
        <v>0.56000000000000005</v>
      </c>
      <c r="F32" s="794">
        <v>0.56000000000000005</v>
      </c>
      <c r="G32" s="795"/>
      <c r="H32" s="398">
        <v>3080</v>
      </c>
      <c r="I32" s="85" t="s">
        <v>18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>
        <v>46720050222</v>
      </c>
      <c r="U32" s="95"/>
    </row>
    <row r="33" spans="1:21" ht="12" customHeight="1" x14ac:dyDescent="0.2">
      <c r="A33" s="359"/>
      <c r="B33" s="395"/>
      <c r="C33" s="149"/>
      <c r="D33" s="796">
        <f>E32</f>
        <v>0.56000000000000005</v>
      </c>
      <c r="E33" s="796">
        <f t="shared" si="1"/>
        <v>1.05</v>
      </c>
      <c r="F33" s="797">
        <v>0.49</v>
      </c>
      <c r="G33" s="803">
        <f>SUM(F32:F33)</f>
        <v>1.05</v>
      </c>
      <c r="H33" s="404">
        <v>1470</v>
      </c>
      <c r="I33" s="107" t="s">
        <v>17</v>
      </c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>
        <v>46720050222</v>
      </c>
      <c r="U33" s="359"/>
    </row>
    <row r="34" spans="1:21" ht="12" customHeight="1" x14ac:dyDescent="0.2">
      <c r="A34" s="104" t="s">
        <v>1902</v>
      </c>
      <c r="B34" s="396" t="s">
        <v>780</v>
      </c>
      <c r="C34" s="148" t="s">
        <v>781</v>
      </c>
      <c r="D34" s="770">
        <v>0</v>
      </c>
      <c r="E34" s="770">
        <f t="shared" ref="E34" si="2">D34+F34</f>
        <v>0.42</v>
      </c>
      <c r="F34" s="792">
        <v>0.42</v>
      </c>
      <c r="G34" s="793">
        <f>F34</f>
        <v>0.42</v>
      </c>
      <c r="H34" s="402">
        <v>1680</v>
      </c>
      <c r="I34" s="109" t="s">
        <v>16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>
        <v>46720050309</v>
      </c>
      <c r="U34" s="104"/>
    </row>
    <row r="35" spans="1:21" ht="12" customHeight="1" x14ac:dyDescent="0.2">
      <c r="A35" s="116" t="s">
        <v>1903</v>
      </c>
      <c r="B35" s="394" t="s">
        <v>782</v>
      </c>
      <c r="C35" s="141" t="s">
        <v>783</v>
      </c>
      <c r="D35" s="695">
        <v>0</v>
      </c>
      <c r="E35" s="695">
        <v>0.5</v>
      </c>
      <c r="F35" s="794">
        <v>0.5</v>
      </c>
      <c r="G35" s="795">
        <f>F35</f>
        <v>0.5</v>
      </c>
      <c r="H35" s="398">
        <v>1750</v>
      </c>
      <c r="I35" s="85" t="s">
        <v>17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>
        <v>46720040051</v>
      </c>
      <c r="U35" s="95"/>
    </row>
    <row r="36" spans="1:21" ht="12" customHeight="1" x14ac:dyDescent="0.2">
      <c r="A36" s="116" t="s">
        <v>1904</v>
      </c>
      <c r="B36" s="394" t="s">
        <v>742</v>
      </c>
      <c r="C36" s="141" t="s">
        <v>743</v>
      </c>
      <c r="D36" s="769">
        <v>0</v>
      </c>
      <c r="E36" s="769">
        <f>D36+F36</f>
        <v>0.35</v>
      </c>
      <c r="F36" s="799">
        <v>0.35</v>
      </c>
      <c r="G36" s="800"/>
      <c r="H36" s="443">
        <v>1785</v>
      </c>
      <c r="I36" s="180" t="s">
        <v>18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>
        <v>46720060126</v>
      </c>
      <c r="U36" s="116"/>
    </row>
    <row r="37" spans="1:21" ht="12" customHeight="1" x14ac:dyDescent="0.2">
      <c r="A37" s="111"/>
      <c r="B37" s="391"/>
      <c r="C37" s="142"/>
      <c r="D37" s="87">
        <f>E36</f>
        <v>0.35</v>
      </c>
      <c r="E37" s="87">
        <f>D37+F37</f>
        <v>1.03</v>
      </c>
      <c r="F37" s="801">
        <v>0.68</v>
      </c>
      <c r="G37" s="802"/>
      <c r="H37" s="399">
        <v>2720</v>
      </c>
      <c r="I37" s="88" t="s">
        <v>16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>
        <v>46720060126</v>
      </c>
      <c r="U37" s="96"/>
    </row>
    <row r="38" spans="1:21" ht="12" customHeight="1" x14ac:dyDescent="0.2">
      <c r="A38" s="359"/>
      <c r="B38" s="395"/>
      <c r="C38" s="149"/>
      <c r="D38" s="796">
        <f>E37</f>
        <v>1.03</v>
      </c>
      <c r="E38" s="796">
        <f>D38+F38</f>
        <v>1.22</v>
      </c>
      <c r="F38" s="797">
        <v>0.19</v>
      </c>
      <c r="G38" s="798">
        <f>SUM(F36:F38)</f>
        <v>1.22</v>
      </c>
      <c r="H38" s="404">
        <v>570</v>
      </c>
      <c r="I38" s="107" t="s">
        <v>17</v>
      </c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>
        <v>46720060126</v>
      </c>
      <c r="U38" s="359"/>
    </row>
    <row r="39" spans="1:21" ht="12" customHeight="1" x14ac:dyDescent="0.2">
      <c r="A39" s="116" t="s">
        <v>1905</v>
      </c>
      <c r="B39" s="394" t="s">
        <v>765</v>
      </c>
      <c r="C39" s="141" t="s">
        <v>766</v>
      </c>
      <c r="D39" s="695">
        <v>0</v>
      </c>
      <c r="E39" s="695">
        <v>1.35</v>
      </c>
      <c r="F39" s="794">
        <v>1.35</v>
      </c>
      <c r="G39" s="795"/>
      <c r="H39" s="398">
        <v>5400</v>
      </c>
      <c r="I39" s="85" t="s">
        <v>16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>
        <v>46720060125</v>
      </c>
      <c r="U39" s="95"/>
    </row>
    <row r="40" spans="1:21" ht="12" customHeight="1" x14ac:dyDescent="0.2">
      <c r="A40" s="359"/>
      <c r="B40" s="395"/>
      <c r="C40" s="149"/>
      <c r="D40" s="804">
        <v>1.41</v>
      </c>
      <c r="E40" s="804">
        <v>1.54</v>
      </c>
      <c r="F40" s="805">
        <v>0.13</v>
      </c>
      <c r="G40" s="803">
        <f>SUM(F39:F40)</f>
        <v>1.48</v>
      </c>
      <c r="H40" s="400">
        <v>390</v>
      </c>
      <c r="I40" s="90" t="s">
        <v>17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>
        <v>46720060112</v>
      </c>
      <c r="U40" s="97"/>
    </row>
    <row r="41" spans="1:21" ht="12" customHeight="1" x14ac:dyDescent="0.2">
      <c r="A41" s="104" t="s">
        <v>1906</v>
      </c>
      <c r="B41" s="396" t="s">
        <v>784</v>
      </c>
      <c r="C41" s="148" t="s">
        <v>785</v>
      </c>
      <c r="D41" s="770">
        <v>0</v>
      </c>
      <c r="E41" s="770">
        <f>D41+F41</f>
        <v>1.19</v>
      </c>
      <c r="F41" s="792">
        <v>1.19</v>
      </c>
      <c r="G41" s="793">
        <f>F41</f>
        <v>1.19</v>
      </c>
      <c r="H41" s="402">
        <v>3570</v>
      </c>
      <c r="I41" s="109" t="s">
        <v>17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>
        <v>46720070089</v>
      </c>
      <c r="U41" s="104"/>
    </row>
    <row r="42" spans="1:21" ht="12" customHeight="1" x14ac:dyDescent="0.2">
      <c r="A42" s="116" t="s">
        <v>1907</v>
      </c>
      <c r="B42" s="394" t="s">
        <v>767</v>
      </c>
      <c r="C42" s="141" t="s">
        <v>768</v>
      </c>
      <c r="D42" s="695">
        <v>0</v>
      </c>
      <c r="E42" s="695">
        <v>1.64</v>
      </c>
      <c r="F42" s="794">
        <v>1.64</v>
      </c>
      <c r="G42" s="795"/>
      <c r="H42" s="398">
        <v>9840</v>
      </c>
      <c r="I42" s="85" t="s">
        <v>16</v>
      </c>
      <c r="J42" s="95"/>
      <c r="K42" s="95"/>
      <c r="L42" s="1632" t="s">
        <v>769</v>
      </c>
      <c r="M42" s="95"/>
      <c r="N42" s="95"/>
      <c r="O42" s="95"/>
      <c r="P42" s="95"/>
      <c r="Q42" s="95"/>
      <c r="R42" s="95"/>
      <c r="S42" s="95"/>
      <c r="T42" s="95">
        <v>46720070096</v>
      </c>
      <c r="U42" s="95"/>
    </row>
    <row r="43" spans="1:21" ht="12" customHeight="1" x14ac:dyDescent="0.2">
      <c r="A43" s="359"/>
      <c r="B43" s="395"/>
      <c r="C43" s="149"/>
      <c r="D43" s="804">
        <v>1.64</v>
      </c>
      <c r="E43" s="804">
        <v>5.669999999999999</v>
      </c>
      <c r="F43" s="805">
        <v>4.01</v>
      </c>
      <c r="G43" s="803">
        <f>SUM(F42:F43)</f>
        <v>5.6499999999999995</v>
      </c>
      <c r="H43" s="400">
        <v>24060</v>
      </c>
      <c r="I43" s="90" t="s">
        <v>16</v>
      </c>
      <c r="J43" s="97" t="s">
        <v>1203</v>
      </c>
      <c r="K43" s="97">
        <v>5.52</v>
      </c>
      <c r="L43" s="1633"/>
      <c r="M43" s="97">
        <v>24.1</v>
      </c>
      <c r="N43" s="97">
        <v>168</v>
      </c>
      <c r="O43" s="97"/>
      <c r="P43" s="97"/>
      <c r="Q43" s="97" t="s">
        <v>172</v>
      </c>
      <c r="R43" s="97"/>
      <c r="S43" s="97"/>
      <c r="T43" s="97">
        <v>46720080056</v>
      </c>
      <c r="U43" s="97"/>
    </row>
    <row r="44" spans="1:21" ht="12" customHeight="1" x14ac:dyDescent="0.2">
      <c r="A44" s="104" t="s">
        <v>1908</v>
      </c>
      <c r="B44" s="396" t="s">
        <v>770</v>
      </c>
      <c r="C44" s="148" t="s">
        <v>771</v>
      </c>
      <c r="D44" s="770">
        <v>0</v>
      </c>
      <c r="E44" s="770">
        <f>D44+F44</f>
        <v>1.19</v>
      </c>
      <c r="F44" s="792">
        <v>1.19</v>
      </c>
      <c r="G44" s="793">
        <f>F44</f>
        <v>1.19</v>
      </c>
      <c r="H44" s="402">
        <v>5355</v>
      </c>
      <c r="I44" s="109" t="s">
        <v>16</v>
      </c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>
        <v>46720070087</v>
      </c>
      <c r="U44" s="104"/>
    </row>
    <row r="45" spans="1:21" ht="12" customHeight="1" x14ac:dyDescent="0.2">
      <c r="A45" s="104" t="s">
        <v>1909</v>
      </c>
      <c r="B45" s="396" t="s">
        <v>786</v>
      </c>
      <c r="C45" s="184" t="s">
        <v>787</v>
      </c>
      <c r="D45" s="770">
        <v>0</v>
      </c>
      <c r="E45" s="770">
        <f>D45+F45</f>
        <v>0.45</v>
      </c>
      <c r="F45" s="792">
        <v>0.45</v>
      </c>
      <c r="G45" s="793">
        <f t="shared" ref="G45:G47" si="3">F45</f>
        <v>0.45</v>
      </c>
      <c r="H45" s="402">
        <v>1575</v>
      </c>
      <c r="I45" s="109" t="s">
        <v>17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>
        <v>46720080059</v>
      </c>
      <c r="U45" s="104"/>
    </row>
    <row r="46" spans="1:21" ht="12" customHeight="1" x14ac:dyDescent="0.2">
      <c r="A46" s="104" t="s">
        <v>1910</v>
      </c>
      <c r="B46" s="396" t="s">
        <v>788</v>
      </c>
      <c r="C46" s="184" t="s">
        <v>789</v>
      </c>
      <c r="D46" s="770">
        <v>0</v>
      </c>
      <c r="E46" s="770">
        <f>D46+F46</f>
        <v>1.47</v>
      </c>
      <c r="F46" s="792">
        <v>1.47</v>
      </c>
      <c r="G46" s="793">
        <f t="shared" si="3"/>
        <v>1.47</v>
      </c>
      <c r="H46" s="402">
        <v>8820</v>
      </c>
      <c r="I46" s="109" t="s">
        <v>16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>
        <v>46720080057</v>
      </c>
      <c r="U46" s="104"/>
    </row>
    <row r="47" spans="1:21" ht="12" customHeight="1" x14ac:dyDescent="0.2">
      <c r="A47" s="104" t="s">
        <v>2111</v>
      </c>
      <c r="B47" s="396" t="s">
        <v>790</v>
      </c>
      <c r="C47" s="148" t="s">
        <v>791</v>
      </c>
      <c r="D47" s="770">
        <v>0</v>
      </c>
      <c r="E47" s="770">
        <f>D47+F47</f>
        <v>2.67</v>
      </c>
      <c r="F47" s="792">
        <v>2.67</v>
      </c>
      <c r="G47" s="793">
        <f t="shared" si="3"/>
        <v>2.67</v>
      </c>
      <c r="H47" s="402">
        <v>8010</v>
      </c>
      <c r="I47" s="109" t="s">
        <v>17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>
        <v>46720080058</v>
      </c>
      <c r="U47" s="104"/>
    </row>
    <row r="48" spans="1:21" ht="12" customHeight="1" x14ac:dyDescent="0.2">
      <c r="A48" s="850" t="s">
        <v>2186</v>
      </c>
      <c r="B48" s="867"/>
      <c r="C48" s="1349" t="s">
        <v>1307</v>
      </c>
      <c r="D48" s="1324">
        <v>0</v>
      </c>
      <c r="E48" s="1324">
        <f>D48+F48</f>
        <v>0.183</v>
      </c>
      <c r="F48" s="1326">
        <v>0.183</v>
      </c>
      <c r="G48" s="1327">
        <f>F48</f>
        <v>0.183</v>
      </c>
      <c r="H48" s="1319">
        <v>714</v>
      </c>
      <c r="I48" s="1202" t="s">
        <v>18</v>
      </c>
      <c r="J48" s="1202"/>
      <c r="K48" s="1202"/>
      <c r="L48" s="1202"/>
      <c r="M48" s="1202"/>
      <c r="N48" s="1202"/>
      <c r="O48" s="1202"/>
      <c r="P48" s="1202"/>
      <c r="Q48" s="1202"/>
      <c r="R48" s="1202"/>
      <c r="S48" s="1202"/>
      <c r="T48" s="850">
        <v>46720060127</v>
      </c>
      <c r="U48" s="850" t="s">
        <v>1416</v>
      </c>
    </row>
    <row r="49" spans="1:21" ht="12" customHeight="1" x14ac:dyDescent="0.2">
      <c r="A49" s="850" t="s">
        <v>2187</v>
      </c>
      <c r="B49" s="867"/>
      <c r="C49" s="1349" t="s">
        <v>1370</v>
      </c>
      <c r="D49" s="1324">
        <v>0</v>
      </c>
      <c r="E49" s="1324">
        <f t="shared" ref="E49:E51" si="4">D49+F49</f>
        <v>0.254</v>
      </c>
      <c r="F49" s="1326">
        <v>0.254</v>
      </c>
      <c r="G49" s="1327">
        <f>F49</f>
        <v>0.254</v>
      </c>
      <c r="H49" s="1319">
        <v>813</v>
      </c>
      <c r="I49" s="1202" t="s">
        <v>18</v>
      </c>
      <c r="J49" s="1202"/>
      <c r="K49" s="1202"/>
      <c r="L49" s="1202"/>
      <c r="M49" s="1202"/>
      <c r="N49" s="1202"/>
      <c r="O49" s="1202"/>
      <c r="P49" s="1202"/>
      <c r="Q49" s="1202"/>
      <c r="R49" s="1202"/>
      <c r="S49" s="1202"/>
      <c r="T49" s="850">
        <v>46720010151</v>
      </c>
      <c r="U49" s="850" t="s">
        <v>1421</v>
      </c>
    </row>
    <row r="50" spans="1:21" ht="12" customHeight="1" x14ac:dyDescent="0.2">
      <c r="A50" s="1319" t="s">
        <v>2188</v>
      </c>
      <c r="B50" s="1348"/>
      <c r="C50" s="1349" t="s">
        <v>1417</v>
      </c>
      <c r="D50" s="1324">
        <v>0</v>
      </c>
      <c r="E50" s="1324">
        <f t="shared" si="4"/>
        <v>0.14299999999999999</v>
      </c>
      <c r="F50" s="1326">
        <v>0.14299999999999999</v>
      </c>
      <c r="G50" s="1327">
        <f t="shared" ref="G50:G52" si="5">F50</f>
        <v>0.14299999999999999</v>
      </c>
      <c r="H50" s="1319">
        <v>458</v>
      </c>
      <c r="I50" s="1202" t="s">
        <v>18</v>
      </c>
      <c r="J50" s="1202"/>
      <c r="K50" s="1202"/>
      <c r="L50" s="1202"/>
      <c r="M50" s="1202"/>
      <c r="N50" s="1202"/>
      <c r="O50" s="1202"/>
      <c r="P50" s="1202"/>
      <c r="Q50" s="1202"/>
      <c r="R50" s="1202"/>
      <c r="S50" s="1202"/>
      <c r="T50" s="850">
        <v>46720010152</v>
      </c>
      <c r="U50" s="850" t="s">
        <v>1421</v>
      </c>
    </row>
    <row r="51" spans="1:21" ht="12" customHeight="1" x14ac:dyDescent="0.2">
      <c r="A51" s="1319" t="s">
        <v>2189</v>
      </c>
      <c r="B51" s="1348"/>
      <c r="C51" s="1349" t="s">
        <v>1418</v>
      </c>
      <c r="D51" s="1324">
        <v>0</v>
      </c>
      <c r="E51" s="1324">
        <f t="shared" si="4"/>
        <v>0.24</v>
      </c>
      <c r="F51" s="1326">
        <v>0.24</v>
      </c>
      <c r="G51" s="1327">
        <f t="shared" si="5"/>
        <v>0.24</v>
      </c>
      <c r="H51" s="1319">
        <v>768</v>
      </c>
      <c r="I51" s="1202" t="s">
        <v>18</v>
      </c>
      <c r="J51" s="1202"/>
      <c r="K51" s="1202"/>
      <c r="L51" s="1202"/>
      <c r="M51" s="1202"/>
      <c r="N51" s="1202"/>
      <c r="O51" s="1202"/>
      <c r="P51" s="1202"/>
      <c r="Q51" s="1202"/>
      <c r="R51" s="1202"/>
      <c r="S51" s="1202"/>
      <c r="T51" s="850">
        <v>46720010153</v>
      </c>
      <c r="U51" s="850" t="s">
        <v>1421</v>
      </c>
    </row>
    <row r="52" spans="1:21" ht="12" customHeight="1" x14ac:dyDescent="0.2">
      <c r="A52" s="856" t="s">
        <v>2190</v>
      </c>
      <c r="B52" s="868"/>
      <c r="C52" s="1416" t="s">
        <v>1419</v>
      </c>
      <c r="D52" s="486">
        <v>0</v>
      </c>
      <c r="E52" s="486">
        <v>0.42799999999999999</v>
      </c>
      <c r="F52" s="1334">
        <v>0.42799999999999999</v>
      </c>
      <c r="G52" s="1335">
        <f t="shared" si="5"/>
        <v>0.42799999999999999</v>
      </c>
      <c r="H52" s="1209">
        <v>2142</v>
      </c>
      <c r="I52" s="1183" t="s">
        <v>18</v>
      </c>
      <c r="J52" s="1183"/>
      <c r="K52" s="1183"/>
      <c r="L52" s="1183"/>
      <c r="M52" s="1183"/>
      <c r="N52" s="1183"/>
      <c r="O52" s="1183"/>
      <c r="P52" s="1183"/>
      <c r="Q52" s="1183"/>
      <c r="R52" s="1183"/>
      <c r="S52" s="1183"/>
      <c r="T52" s="1230">
        <v>46720010150</v>
      </c>
      <c r="U52" s="1230" t="s">
        <v>1421</v>
      </c>
    </row>
    <row r="53" spans="1:21" ht="12" customHeight="1" x14ac:dyDescent="0.2">
      <c r="A53" s="1333" t="s">
        <v>2191</v>
      </c>
      <c r="B53" s="1350"/>
      <c r="C53" s="1363" t="s">
        <v>1420</v>
      </c>
      <c r="D53" s="486">
        <v>0</v>
      </c>
      <c r="E53" s="486">
        <v>0.14799999999999999</v>
      </c>
      <c r="F53" s="1334">
        <v>0.14799999999999999</v>
      </c>
      <c r="G53" s="1335"/>
      <c r="H53" s="1209">
        <v>816</v>
      </c>
      <c r="I53" s="1183" t="s">
        <v>18</v>
      </c>
      <c r="J53" s="1183"/>
      <c r="K53" s="1183"/>
      <c r="L53" s="1183"/>
      <c r="M53" s="1183"/>
      <c r="N53" s="1183"/>
      <c r="O53" s="1183"/>
      <c r="P53" s="1183"/>
      <c r="Q53" s="1183"/>
      <c r="R53" s="1183"/>
      <c r="S53" s="1183"/>
      <c r="T53" s="1230">
        <v>46720010208</v>
      </c>
      <c r="U53" s="1230" t="s">
        <v>1421</v>
      </c>
    </row>
    <row r="54" spans="1:21" ht="12" customHeight="1" x14ac:dyDescent="0.2">
      <c r="A54" s="1328"/>
      <c r="B54" s="1352"/>
      <c r="C54" s="1366"/>
      <c r="D54" s="488">
        <v>0.14799999999999999</v>
      </c>
      <c r="E54" s="488">
        <v>0.46500000000000002</v>
      </c>
      <c r="F54" s="1345">
        <v>0.17199999999999999</v>
      </c>
      <c r="G54" s="1346">
        <f>SUM(F53:F54)</f>
        <v>0.31999999999999995</v>
      </c>
      <c r="H54" s="1211">
        <v>860</v>
      </c>
      <c r="I54" s="1198" t="s">
        <v>16</v>
      </c>
      <c r="J54" s="1198"/>
      <c r="K54" s="1198"/>
      <c r="L54" s="1198"/>
      <c r="M54" s="1198"/>
      <c r="N54" s="1198"/>
      <c r="O54" s="1198"/>
      <c r="P54" s="1198"/>
      <c r="Q54" s="1198"/>
      <c r="R54" s="1198"/>
      <c r="S54" s="1198"/>
      <c r="T54" s="1257">
        <v>46720010208</v>
      </c>
      <c r="U54" s="1257" t="s">
        <v>1421</v>
      </c>
    </row>
    <row r="55" spans="1:21" ht="12" customHeight="1" x14ac:dyDescent="0.2">
      <c r="A55" s="856" t="s">
        <v>2192</v>
      </c>
      <c r="B55" s="868"/>
      <c r="C55" s="1363" t="s">
        <v>1422</v>
      </c>
      <c r="D55" s="486">
        <v>0</v>
      </c>
      <c r="E55" s="486">
        <v>0.307</v>
      </c>
      <c r="F55" s="1334">
        <v>0.307</v>
      </c>
      <c r="G55" s="1335">
        <f>F55</f>
        <v>0.307</v>
      </c>
      <c r="H55" s="1209">
        <v>1297</v>
      </c>
      <c r="I55" s="1183" t="s">
        <v>18</v>
      </c>
      <c r="J55" s="1183"/>
      <c r="K55" s="1183"/>
      <c r="L55" s="1183"/>
      <c r="M55" s="1183"/>
      <c r="N55" s="1183"/>
      <c r="O55" s="1183"/>
      <c r="P55" s="1183"/>
      <c r="Q55" s="1183"/>
      <c r="R55" s="1209"/>
      <c r="S55" s="1209"/>
      <c r="T55" s="1230">
        <v>46720050220</v>
      </c>
      <c r="U55" s="1230" t="s">
        <v>1426</v>
      </c>
    </row>
    <row r="56" spans="1:21" ht="12" customHeight="1" x14ac:dyDescent="0.2">
      <c r="A56" s="856" t="s">
        <v>2193</v>
      </c>
      <c r="B56" s="868"/>
      <c r="C56" s="1363" t="s">
        <v>1423</v>
      </c>
      <c r="D56" s="486">
        <v>0</v>
      </c>
      <c r="E56" s="486">
        <f t="shared" ref="E56:E62" si="6">D56+F56</f>
        <v>0.30499999999999999</v>
      </c>
      <c r="F56" s="1334">
        <v>0.30499999999999999</v>
      </c>
      <c r="G56" s="1335">
        <f>F56</f>
        <v>0.30499999999999999</v>
      </c>
      <c r="H56" s="1209">
        <v>1179</v>
      </c>
      <c r="I56" s="1411" t="s">
        <v>18</v>
      </c>
      <c r="J56" s="1183"/>
      <c r="K56" s="1183"/>
      <c r="L56" s="1183"/>
      <c r="M56" s="1183"/>
      <c r="N56" s="1183"/>
      <c r="O56" s="1183"/>
      <c r="P56" s="1183"/>
      <c r="Q56" s="1183"/>
      <c r="R56" s="1209"/>
      <c r="S56" s="1209"/>
      <c r="T56" s="1230">
        <v>46720050218</v>
      </c>
      <c r="U56" s="1230" t="s">
        <v>1426</v>
      </c>
    </row>
    <row r="57" spans="1:21" ht="12" customHeight="1" x14ac:dyDescent="0.2">
      <c r="A57" s="1210"/>
      <c r="B57" s="1217"/>
      <c r="C57" s="1417" t="s">
        <v>1427</v>
      </c>
      <c r="D57" s="488">
        <v>0</v>
      </c>
      <c r="E57" s="488">
        <f t="shared" si="6"/>
        <v>0.14199999999999999</v>
      </c>
      <c r="F57" s="1345">
        <v>0.14199999999999999</v>
      </c>
      <c r="G57" s="1346">
        <f>F57</f>
        <v>0.14199999999999999</v>
      </c>
      <c r="H57" s="1211">
        <v>426</v>
      </c>
      <c r="I57" s="1412" t="s">
        <v>18</v>
      </c>
      <c r="J57" s="1198"/>
      <c r="K57" s="1198"/>
      <c r="L57" s="1198"/>
      <c r="M57" s="1198"/>
      <c r="N57" s="1198"/>
      <c r="O57" s="1198"/>
      <c r="P57" s="1198"/>
      <c r="Q57" s="1198"/>
      <c r="R57" s="1211">
        <v>43</v>
      </c>
      <c r="S57" s="1211">
        <v>61</v>
      </c>
      <c r="T57" s="1257">
        <v>46720050218</v>
      </c>
      <c r="U57" s="1257" t="s">
        <v>1426</v>
      </c>
    </row>
    <row r="58" spans="1:21" ht="12" customHeight="1" x14ac:dyDescent="0.2">
      <c r="A58" s="1333" t="s">
        <v>2194</v>
      </c>
      <c r="B58" s="1350"/>
      <c r="C58" s="1363" t="s">
        <v>1341</v>
      </c>
      <c r="D58" s="486">
        <v>0</v>
      </c>
      <c r="E58" s="486">
        <f t="shared" si="6"/>
        <v>7.4999999999999997E-2</v>
      </c>
      <c r="F58" s="1334">
        <v>7.4999999999999997E-2</v>
      </c>
      <c r="G58" s="1335"/>
      <c r="H58" s="1209">
        <v>225</v>
      </c>
      <c r="I58" s="1183" t="s">
        <v>16</v>
      </c>
      <c r="J58" s="1183"/>
      <c r="K58" s="1183"/>
      <c r="L58" s="1183"/>
      <c r="M58" s="1183"/>
      <c r="N58" s="1183"/>
      <c r="O58" s="1183"/>
      <c r="P58" s="1183"/>
      <c r="Q58" s="1183"/>
      <c r="R58" s="1209"/>
      <c r="S58" s="1209"/>
      <c r="T58" s="1230">
        <v>46720050219</v>
      </c>
      <c r="U58" s="1230" t="s">
        <v>1426</v>
      </c>
    </row>
    <row r="59" spans="1:21" ht="12" customHeight="1" x14ac:dyDescent="0.2">
      <c r="A59" s="1210"/>
      <c r="B59" s="1217"/>
      <c r="C59" s="1366"/>
      <c r="D59" s="1325">
        <f>E58</f>
        <v>7.4999999999999997E-2</v>
      </c>
      <c r="E59" s="1325">
        <f t="shared" si="6"/>
        <v>0.10099999999999999</v>
      </c>
      <c r="F59" s="1331">
        <v>2.5999999999999999E-2</v>
      </c>
      <c r="G59" s="1332">
        <f>SUM(F58:F59)</f>
        <v>0.10099999999999999</v>
      </c>
      <c r="H59" s="1328">
        <v>78</v>
      </c>
      <c r="I59" s="1263" t="s">
        <v>17</v>
      </c>
      <c r="J59" s="1263"/>
      <c r="K59" s="1263"/>
      <c r="L59" s="1263"/>
      <c r="M59" s="1263"/>
      <c r="N59" s="1263"/>
      <c r="O59" s="1263"/>
      <c r="P59" s="1263"/>
      <c r="Q59" s="1263"/>
      <c r="R59" s="1328"/>
      <c r="S59" s="1328"/>
      <c r="T59" s="1210">
        <v>46720050219</v>
      </c>
      <c r="U59" s="1210" t="s">
        <v>1426</v>
      </c>
    </row>
    <row r="60" spans="1:21" ht="12" customHeight="1" x14ac:dyDescent="0.2">
      <c r="A60" s="1333" t="s">
        <v>2195</v>
      </c>
      <c r="B60" s="1350"/>
      <c r="C60" s="1363" t="s">
        <v>1302</v>
      </c>
      <c r="D60" s="1413">
        <v>0</v>
      </c>
      <c r="E60" s="1413">
        <f t="shared" si="6"/>
        <v>0.151</v>
      </c>
      <c r="F60" s="1414">
        <v>0.151</v>
      </c>
      <c r="G60" s="1415"/>
      <c r="H60" s="1333">
        <v>966</v>
      </c>
      <c r="I60" s="1252" t="s">
        <v>18</v>
      </c>
      <c r="J60" s="1252"/>
      <c r="K60" s="1252"/>
      <c r="L60" s="1252"/>
      <c r="M60" s="1252"/>
      <c r="N60" s="1252"/>
      <c r="O60" s="1252"/>
      <c r="P60" s="1252"/>
      <c r="Q60" s="1252"/>
      <c r="R60" s="1333">
        <v>203</v>
      </c>
      <c r="S60" s="1333">
        <v>145</v>
      </c>
      <c r="T60" s="856">
        <v>46720050217</v>
      </c>
      <c r="U60" s="856" t="s">
        <v>1426</v>
      </c>
    </row>
    <row r="61" spans="1:21" ht="12" customHeight="1" x14ac:dyDescent="0.2">
      <c r="A61" s="1356"/>
      <c r="B61" s="1364"/>
      <c r="C61" s="1365"/>
      <c r="D61" s="487">
        <f>E60</f>
        <v>0.151</v>
      </c>
      <c r="E61" s="487">
        <f t="shared" si="6"/>
        <v>0.29599999999999999</v>
      </c>
      <c r="F61" s="1357">
        <v>0.14499999999999999</v>
      </c>
      <c r="G61" s="1358"/>
      <c r="H61" s="1318">
        <v>725</v>
      </c>
      <c r="I61" s="1191" t="s">
        <v>18</v>
      </c>
      <c r="J61" s="1191"/>
      <c r="K61" s="1191"/>
      <c r="L61" s="1191"/>
      <c r="M61" s="1191"/>
      <c r="N61" s="1191"/>
      <c r="O61" s="1191"/>
      <c r="P61" s="1191"/>
      <c r="Q61" s="1191"/>
      <c r="R61" s="1318"/>
      <c r="S61" s="1318"/>
      <c r="T61" s="1223">
        <v>46720050217</v>
      </c>
      <c r="U61" s="1223" t="s">
        <v>1426</v>
      </c>
    </row>
    <row r="62" spans="1:21" ht="12" customHeight="1" x14ac:dyDescent="0.2">
      <c r="A62" s="1328"/>
      <c r="B62" s="1352"/>
      <c r="C62" s="1366"/>
      <c r="D62" s="1325">
        <f>E61</f>
        <v>0.29599999999999999</v>
      </c>
      <c r="E62" s="1325">
        <f t="shared" si="6"/>
        <v>0.38200000000000001</v>
      </c>
      <c r="F62" s="1331">
        <v>8.5999999999999993E-2</v>
      </c>
      <c r="G62" s="1332">
        <f>SUM(F60:F62)</f>
        <v>0.38200000000000001</v>
      </c>
      <c r="H62" s="1328">
        <v>258</v>
      </c>
      <c r="I62" s="1263" t="s">
        <v>16</v>
      </c>
      <c r="J62" s="1263"/>
      <c r="K62" s="1263"/>
      <c r="L62" s="1263"/>
      <c r="M62" s="1263"/>
      <c r="N62" s="1263"/>
      <c r="O62" s="1263"/>
      <c r="P62" s="1263"/>
      <c r="Q62" s="1263"/>
      <c r="R62" s="1328"/>
      <c r="S62" s="1328"/>
      <c r="T62" s="1210">
        <v>46720050217</v>
      </c>
      <c r="U62" s="1210" t="s">
        <v>1426</v>
      </c>
    </row>
    <row r="63" spans="1:21" ht="12" customHeight="1" x14ac:dyDescent="0.2">
      <c r="A63" s="1333" t="s">
        <v>2196</v>
      </c>
      <c r="B63" s="1350"/>
      <c r="C63" s="1363" t="s">
        <v>1424</v>
      </c>
      <c r="D63" s="486">
        <v>0</v>
      </c>
      <c r="E63" s="486">
        <v>0.191</v>
      </c>
      <c r="F63" s="1334">
        <v>0.191</v>
      </c>
      <c r="G63" s="1335">
        <f>F63</f>
        <v>0.191</v>
      </c>
      <c r="H63" s="1209">
        <v>693</v>
      </c>
      <c r="I63" s="1411" t="s">
        <v>18</v>
      </c>
      <c r="J63" s="1183"/>
      <c r="K63" s="1183"/>
      <c r="L63" s="1183"/>
      <c r="M63" s="1183"/>
      <c r="N63" s="1183"/>
      <c r="O63" s="1183"/>
      <c r="P63" s="1183"/>
      <c r="Q63" s="1183"/>
      <c r="R63" s="1209"/>
      <c r="S63" s="1209"/>
      <c r="T63" s="1230">
        <v>46720050216</v>
      </c>
      <c r="U63" s="1230" t="s">
        <v>1426</v>
      </c>
    </row>
    <row r="64" spans="1:21" ht="12" customHeight="1" x14ac:dyDescent="0.2">
      <c r="A64" s="1328"/>
      <c r="B64" s="1352"/>
      <c r="C64" s="1417" t="s">
        <v>1425</v>
      </c>
      <c r="D64" s="488">
        <v>0</v>
      </c>
      <c r="E64" s="488">
        <v>0.13</v>
      </c>
      <c r="F64" s="1345">
        <v>0.13</v>
      </c>
      <c r="G64" s="1346">
        <f>F64</f>
        <v>0.13</v>
      </c>
      <c r="H64" s="1211">
        <v>390</v>
      </c>
      <c r="I64" s="1198" t="s">
        <v>17</v>
      </c>
      <c r="J64" s="1198"/>
      <c r="K64" s="1198"/>
      <c r="L64" s="1198"/>
      <c r="M64" s="1198"/>
      <c r="N64" s="1198"/>
      <c r="O64" s="1198"/>
      <c r="P64" s="1198"/>
      <c r="Q64" s="1198"/>
      <c r="R64" s="1211"/>
      <c r="S64" s="1211"/>
      <c r="T64" s="1257">
        <v>46720050216</v>
      </c>
      <c r="U64" s="1257" t="s">
        <v>1426</v>
      </c>
    </row>
    <row r="65" spans="1:21" ht="5.0999999999999996" customHeight="1" x14ac:dyDescent="0.2">
      <c r="A65" s="28"/>
      <c r="B65" s="28"/>
      <c r="C65" s="29"/>
      <c r="F65" s="23"/>
      <c r="G65" s="23"/>
      <c r="M65" s="45"/>
      <c r="N65" s="41"/>
      <c r="R65" s="41"/>
      <c r="S65" s="41"/>
    </row>
    <row r="66" spans="1:21" ht="12" customHeight="1" x14ac:dyDescent="0.2">
      <c r="A66" s="30" t="s">
        <v>735</v>
      </c>
      <c r="B66" s="17"/>
      <c r="C66" s="17"/>
      <c r="D66" s="17"/>
      <c r="E66" s="17"/>
      <c r="F66" s="37"/>
      <c r="G66" s="304">
        <f>SUM(G8:G64)</f>
        <v>40.88600000000001</v>
      </c>
      <c r="H66" s="31">
        <f>SUM(H8:H64)</f>
        <v>191253</v>
      </c>
      <c r="I66" s="18"/>
      <c r="J66" s="8"/>
      <c r="K66" s="19"/>
      <c r="L66" s="20" t="s">
        <v>19</v>
      </c>
      <c r="M66" s="46">
        <f>SUM(M8:M64)</f>
        <v>42.1</v>
      </c>
      <c r="N66" s="42">
        <f>SUM(N8:N64)</f>
        <v>278</v>
      </c>
      <c r="O66" s="16"/>
      <c r="P66" s="16"/>
      <c r="Q66" s="20" t="s">
        <v>20</v>
      </c>
      <c r="R66" s="42">
        <f>SUM(R8:R64)</f>
        <v>246</v>
      </c>
      <c r="S66" s="42">
        <f>SUM(S8:S64)</f>
        <v>206</v>
      </c>
      <c r="T66" s="16"/>
    </row>
    <row r="67" spans="1:21" ht="12" customHeight="1" x14ac:dyDescent="0.2">
      <c r="A67" s="32" t="s">
        <v>21</v>
      </c>
      <c r="B67" s="21"/>
      <c r="C67" s="21"/>
      <c r="D67" s="21"/>
      <c r="E67" s="21"/>
      <c r="F67" s="37"/>
      <c r="G67" s="47">
        <f>SUMIF(I8:I64,"melnais",F8:F64)+SUMIF(I8:I64,"virsmas aps.",F8:F64)</f>
        <v>3.5869999999999997</v>
      </c>
      <c r="H67" s="48">
        <f>SUMIF(I8:I64,"melnais",H8:H64)+SUMIF(I8:I64,"virsmas aps.",H8:H64)</f>
        <v>16082</v>
      </c>
      <c r="I67" s="22"/>
      <c r="J67" s="23"/>
      <c r="K67" s="16"/>
      <c r="L67" s="16"/>
      <c r="M67" s="24"/>
      <c r="N67" s="24"/>
      <c r="O67" s="16"/>
      <c r="P67" s="16"/>
      <c r="Q67" s="16"/>
      <c r="R67" s="16"/>
      <c r="S67" s="16"/>
      <c r="T67" s="16"/>
    </row>
    <row r="68" spans="1:21" ht="12" customHeight="1" x14ac:dyDescent="0.2">
      <c r="A68" s="32" t="s">
        <v>22</v>
      </c>
      <c r="B68" s="21"/>
      <c r="C68" s="21"/>
      <c r="D68" s="21"/>
      <c r="E68" s="21"/>
      <c r="F68" s="37"/>
      <c r="G68" s="47">
        <f>SUMIF(I8:I64,"bruģis",F8:F64)</f>
        <v>0.12</v>
      </c>
      <c r="H68" s="48">
        <f>SUMIF(I8:I64,"bruģis",H8:H64)</f>
        <v>680</v>
      </c>
      <c r="J68" s="58"/>
      <c r="K68" s="58"/>
      <c r="L68" s="58"/>
      <c r="O68" s="16"/>
      <c r="P68" s="16"/>
      <c r="Q68" s="16"/>
      <c r="R68" s="16"/>
      <c r="S68" s="16"/>
      <c r="T68" s="16"/>
    </row>
    <row r="69" spans="1:21" ht="12" customHeight="1" x14ac:dyDescent="0.2">
      <c r="A69" s="32" t="s">
        <v>23</v>
      </c>
      <c r="B69" s="21"/>
      <c r="C69" s="21"/>
      <c r="D69" s="21"/>
      <c r="E69" s="21"/>
      <c r="F69" s="37"/>
      <c r="G69" s="47">
        <f>SUMIF(I8:I64,"grants",F8:F64)</f>
        <v>30.493000000000006</v>
      </c>
      <c r="H69" s="48">
        <f>SUMIF(I8:I64,"grants",H8:H64)</f>
        <v>153958</v>
      </c>
      <c r="J69" s="58"/>
      <c r="K69" s="16"/>
      <c r="L69" s="58" t="s">
        <v>46</v>
      </c>
      <c r="O69" s="16"/>
      <c r="P69" s="16"/>
      <c r="Q69" s="16"/>
      <c r="R69" s="16"/>
      <c r="S69" s="16"/>
      <c r="T69" s="16"/>
    </row>
    <row r="70" spans="1:21" ht="12" customHeight="1" x14ac:dyDescent="0.2">
      <c r="A70" s="32" t="s">
        <v>25</v>
      </c>
      <c r="B70" s="21"/>
      <c r="C70" s="21"/>
      <c r="D70" s="21"/>
      <c r="E70" s="21"/>
      <c r="F70" s="37"/>
      <c r="G70" s="47">
        <f>SUMIF(I8:I64,"cits segums",F8:F64)</f>
        <v>6.6859999999999991</v>
      </c>
      <c r="H70" s="48">
        <f>SUMIF(I8:I64,"cits segums",H8:H64)</f>
        <v>20533</v>
      </c>
      <c r="I70" s="23"/>
      <c r="J70" s="8"/>
      <c r="K70" s="25"/>
      <c r="O70" s="16"/>
      <c r="P70" s="16"/>
      <c r="Q70" s="16"/>
      <c r="R70" s="16"/>
      <c r="S70" s="16"/>
      <c r="T70" s="16"/>
    </row>
    <row r="71" spans="1:21" ht="5.0999999999999996" customHeight="1" x14ac:dyDescent="0.2">
      <c r="A71" s="5"/>
      <c r="B71" s="5"/>
      <c r="C71" s="5"/>
      <c r="D71" s="5"/>
      <c r="E71" s="5"/>
      <c r="F71" s="26"/>
      <c r="G71" s="26"/>
      <c r="H71" s="33"/>
      <c r="I71" s="14"/>
      <c r="J71" s="8"/>
      <c r="K71" s="16"/>
      <c r="O71" s="16"/>
      <c r="P71" s="16"/>
      <c r="Q71" s="16"/>
      <c r="R71" s="16"/>
      <c r="S71" s="16"/>
      <c r="T71" s="16"/>
    </row>
    <row r="72" spans="1:21" ht="12" customHeight="1" x14ac:dyDescent="0.2">
      <c r="A72" s="4" t="s">
        <v>45</v>
      </c>
      <c r="B72" s="50" t="str">
        <f>AN!B65</f>
        <v>SIA "Ceļu inženieri" ceļu būvtehiķis Uldis Bite</v>
      </c>
      <c r="C72" s="50"/>
      <c r="D72" s="50"/>
      <c r="E72" s="50"/>
      <c r="F72" s="50"/>
      <c r="G72" s="27"/>
      <c r="H72" s="54" t="s">
        <v>41</v>
      </c>
      <c r="I72" s="1588" t="str">
        <f>AN!I65</f>
        <v>2024.gada 4.novembris</v>
      </c>
      <c r="J72" s="1588"/>
      <c r="K72" s="53"/>
      <c r="L72" s="54" t="s">
        <v>42</v>
      </c>
      <c r="M72" s="27"/>
      <c r="N72" s="27"/>
      <c r="Q72" s="16"/>
      <c r="R72" s="16"/>
      <c r="S72" s="16"/>
      <c r="T72" s="16"/>
    </row>
    <row r="73" spans="1:21" ht="5.0999999999999996" customHeight="1" x14ac:dyDescent="0.2">
      <c r="A73" s="6"/>
      <c r="B73" s="51"/>
      <c r="C73" s="51"/>
      <c r="D73" s="51"/>
      <c r="E73" s="51"/>
      <c r="F73" s="51"/>
      <c r="G73" s="57"/>
      <c r="H73" s="52"/>
      <c r="I73" s="51"/>
      <c r="J73" s="51"/>
      <c r="K73" s="52"/>
      <c r="L73" s="55"/>
      <c r="N73" s="57"/>
      <c r="O73" s="57"/>
      <c r="P73" s="39"/>
      <c r="Q73" s="16"/>
      <c r="R73" s="16"/>
      <c r="S73" s="16"/>
      <c r="T73" s="16"/>
    </row>
    <row r="74" spans="1:21" ht="12" customHeight="1" x14ac:dyDescent="0.2">
      <c r="A74" s="4" t="s">
        <v>44</v>
      </c>
      <c r="B74" s="50" t="str">
        <f>AN!B67</f>
        <v>Dobeles novada domes priekšsēdētājs Ivars Gorskis</v>
      </c>
      <c r="C74" s="50"/>
      <c r="D74" s="50"/>
      <c r="E74" s="50"/>
      <c r="F74" s="50"/>
      <c r="G74" s="27"/>
      <c r="H74" s="54" t="s">
        <v>41</v>
      </c>
      <c r="I74" s="1588"/>
      <c r="J74" s="1588"/>
      <c r="K74" s="53"/>
      <c r="L74" s="54" t="s">
        <v>42</v>
      </c>
      <c r="M74" s="27"/>
      <c r="N74" s="27"/>
      <c r="Q74" s="16"/>
      <c r="R74" s="16"/>
      <c r="S74" s="16"/>
      <c r="T74" s="16"/>
    </row>
    <row r="75" spans="1:21" ht="5.0999999999999996" customHeight="1" x14ac:dyDescent="0.2">
      <c r="A75" s="4"/>
      <c r="B75" s="51"/>
      <c r="C75" s="51"/>
      <c r="D75" s="51"/>
      <c r="E75" s="51"/>
      <c r="F75" s="51"/>
      <c r="G75" s="57"/>
      <c r="H75" s="52"/>
      <c r="I75" s="51"/>
      <c r="J75" s="51"/>
      <c r="K75" s="52"/>
      <c r="L75" s="55"/>
      <c r="N75" s="57"/>
      <c r="O75" s="57"/>
      <c r="P75" s="39"/>
      <c r="Q75" s="16"/>
      <c r="R75" s="16"/>
      <c r="S75" s="16"/>
      <c r="T75" s="16"/>
    </row>
    <row r="76" spans="1:21" ht="12" customHeight="1" x14ac:dyDescent="0.2">
      <c r="A76" s="4" t="s">
        <v>43</v>
      </c>
      <c r="B76" s="50" t="str">
        <f>AN!B69</f>
        <v>VSIA "Latvijas Valsts ceļi" Zemgales reģisonālā nodaļa</v>
      </c>
      <c r="C76" s="50"/>
      <c r="D76" s="50"/>
      <c r="E76" s="50"/>
      <c r="F76" s="50"/>
      <c r="G76" s="27"/>
      <c r="H76" s="54" t="s">
        <v>41</v>
      </c>
      <c r="I76" s="1588"/>
      <c r="J76" s="1588"/>
      <c r="K76" s="53"/>
      <c r="L76" s="54" t="s">
        <v>42</v>
      </c>
      <c r="M76" s="27"/>
      <c r="N76" s="27"/>
      <c r="Q76" s="16"/>
      <c r="R76" s="16"/>
      <c r="S76" s="16"/>
      <c r="T76" s="16"/>
    </row>
    <row r="77" spans="1:21" ht="5.0999999999999996" customHeight="1" x14ac:dyDescent="0.2">
      <c r="D77" s="1589"/>
      <c r="E77" s="1589"/>
      <c r="F77" s="1589"/>
      <c r="G77" s="1590"/>
      <c r="H77" s="1590"/>
      <c r="I77" s="1589"/>
      <c r="J77" s="1589"/>
      <c r="K77" s="1590"/>
      <c r="L77" s="1590"/>
      <c r="N77" s="1591"/>
      <c r="O77" s="1591"/>
      <c r="P77" s="39"/>
    </row>
    <row r="78" spans="1:21" ht="14.1" customHeight="1" x14ac:dyDescent="0.25">
      <c r="A78" s="16"/>
      <c r="B78" s="1592" t="s">
        <v>338</v>
      </c>
      <c r="C78" s="1592"/>
      <c r="D78" s="1592"/>
      <c r="E78" s="1592"/>
      <c r="F78" s="1592"/>
      <c r="G78" s="1592"/>
      <c r="H78" s="1592"/>
      <c r="I78" s="1592"/>
      <c r="J78" s="1592"/>
      <c r="K78" s="1592"/>
      <c r="L78" s="1592"/>
      <c r="M78" s="1592"/>
      <c r="N78" s="1592"/>
      <c r="O78" s="1592"/>
      <c r="P78" s="1592"/>
      <c r="Q78" s="1592"/>
      <c r="R78" s="1592"/>
      <c r="S78" s="1592"/>
      <c r="T78" s="1592"/>
      <c r="U78" s="56"/>
    </row>
  </sheetData>
  <mergeCells count="31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I76:J76"/>
    <mergeCell ref="D77:L77"/>
    <mergeCell ref="N77:O77"/>
    <mergeCell ref="B78:T78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C14:C15"/>
    <mergeCell ref="L23:L24"/>
    <mergeCell ref="L42:L43"/>
    <mergeCell ref="I72:J72"/>
    <mergeCell ref="I74:J74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5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8A62-5FF3-497F-B363-D61DED00F012}">
  <dimension ref="A1:U47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792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10" t="s">
        <v>1920</v>
      </c>
      <c r="B8" s="639" t="s">
        <v>794</v>
      </c>
      <c r="C8" s="618" t="s">
        <v>795</v>
      </c>
      <c r="D8" s="819">
        <v>0</v>
      </c>
      <c r="E8" s="819">
        <v>0.33</v>
      </c>
      <c r="F8" s="669">
        <v>0.33</v>
      </c>
      <c r="G8" s="670"/>
      <c r="H8" s="683">
        <v>1980</v>
      </c>
      <c r="I8" s="629" t="s">
        <v>16</v>
      </c>
      <c r="J8" s="611"/>
      <c r="K8" s="611"/>
      <c r="L8" s="611"/>
      <c r="M8" s="611"/>
      <c r="N8" s="611"/>
      <c r="O8" s="611"/>
      <c r="P8" s="312"/>
      <c r="Q8" s="611"/>
      <c r="R8" s="611"/>
      <c r="S8" s="611"/>
      <c r="T8" s="312">
        <v>46760040124</v>
      </c>
      <c r="U8" s="312"/>
    </row>
    <row r="9" spans="1:21" ht="12" customHeight="1" x14ac:dyDescent="0.2">
      <c r="A9" s="313"/>
      <c r="B9" s="642"/>
      <c r="C9" s="632"/>
      <c r="D9" s="820">
        <v>0.33</v>
      </c>
      <c r="E9" s="820">
        <v>1.07</v>
      </c>
      <c r="F9" s="821">
        <v>0.74</v>
      </c>
      <c r="G9" s="822"/>
      <c r="H9" s="817">
        <v>4440</v>
      </c>
      <c r="I9" s="812" t="s">
        <v>18</v>
      </c>
      <c r="J9" s="615"/>
      <c r="K9" s="615"/>
      <c r="L9" s="615"/>
      <c r="M9" s="615"/>
      <c r="N9" s="615"/>
      <c r="O9" s="615"/>
      <c r="P9" s="313"/>
      <c r="Q9" s="615"/>
      <c r="R9" s="615"/>
      <c r="S9" s="615"/>
      <c r="T9" s="313">
        <v>46760030073</v>
      </c>
      <c r="U9" s="313"/>
    </row>
    <row r="10" spans="1:21" ht="12" customHeight="1" x14ac:dyDescent="0.2">
      <c r="A10" s="318"/>
      <c r="B10" s="641"/>
      <c r="C10" s="613"/>
      <c r="D10" s="823">
        <v>1.07</v>
      </c>
      <c r="E10" s="823">
        <v>2.79</v>
      </c>
      <c r="F10" s="671">
        <v>1.72</v>
      </c>
      <c r="G10" s="672">
        <f>SUM(F8:F10)</f>
        <v>2.79</v>
      </c>
      <c r="H10" s="684">
        <v>10320</v>
      </c>
      <c r="I10" s="630" t="s">
        <v>16</v>
      </c>
      <c r="J10" s="614"/>
      <c r="K10" s="614"/>
      <c r="L10" s="614"/>
      <c r="M10" s="614"/>
      <c r="N10" s="614"/>
      <c r="O10" s="614"/>
      <c r="P10" s="321"/>
      <c r="Q10" s="614"/>
      <c r="R10" s="614"/>
      <c r="S10" s="614"/>
      <c r="T10" s="321">
        <v>46760030073</v>
      </c>
      <c r="U10" s="321"/>
    </row>
    <row r="11" spans="1:21" ht="12" customHeight="1" x14ac:dyDescent="0.2">
      <c r="A11" s="305" t="s">
        <v>1921</v>
      </c>
      <c r="B11" s="640" t="s">
        <v>814</v>
      </c>
      <c r="C11" s="631" t="s">
        <v>815</v>
      </c>
      <c r="D11" s="656">
        <v>0</v>
      </c>
      <c r="E11" s="656">
        <v>2.46</v>
      </c>
      <c r="F11" s="667">
        <v>2.46</v>
      </c>
      <c r="G11" s="668">
        <f>F11</f>
        <v>2.46</v>
      </c>
      <c r="H11" s="682">
        <v>9840</v>
      </c>
      <c r="I11" s="628" t="s">
        <v>16</v>
      </c>
      <c r="J11" s="619"/>
      <c r="K11" s="619"/>
      <c r="L11" s="619"/>
      <c r="M11" s="619"/>
      <c r="N11" s="619"/>
      <c r="O11" s="619"/>
      <c r="P11" s="305"/>
      <c r="Q11" s="619"/>
      <c r="R11" s="619"/>
      <c r="S11" s="619"/>
      <c r="T11" s="305">
        <v>46760030014</v>
      </c>
      <c r="U11" s="305"/>
    </row>
    <row r="12" spans="1:21" ht="12" customHeight="1" x14ac:dyDescent="0.2">
      <c r="A12" s="310" t="s">
        <v>1922</v>
      </c>
      <c r="B12" s="639" t="s">
        <v>796</v>
      </c>
      <c r="C12" s="618" t="s">
        <v>797</v>
      </c>
      <c r="D12" s="819">
        <v>0</v>
      </c>
      <c r="E12" s="819">
        <v>0.4</v>
      </c>
      <c r="F12" s="669">
        <v>0.4</v>
      </c>
      <c r="G12" s="670"/>
      <c r="H12" s="683">
        <v>2160</v>
      </c>
      <c r="I12" s="813" t="s">
        <v>18</v>
      </c>
      <c r="J12" s="611"/>
      <c r="K12" s="611"/>
      <c r="L12" s="611"/>
      <c r="M12" s="611"/>
      <c r="N12" s="611"/>
      <c r="O12" s="611"/>
      <c r="P12" s="312"/>
      <c r="Q12" s="611"/>
      <c r="R12" s="611"/>
      <c r="S12" s="611"/>
      <c r="T12" s="312">
        <v>46760030041</v>
      </c>
      <c r="U12" s="312"/>
    </row>
    <row r="13" spans="1:21" ht="12" customHeight="1" x14ac:dyDescent="0.2">
      <c r="A13" s="313"/>
      <c r="B13" s="642"/>
      <c r="C13" s="632"/>
      <c r="D13" s="820">
        <v>0.4</v>
      </c>
      <c r="E13" s="820">
        <v>6.32</v>
      </c>
      <c r="F13" s="821">
        <v>5.92</v>
      </c>
      <c r="G13" s="822"/>
      <c r="H13" s="817">
        <v>29600</v>
      </c>
      <c r="I13" s="814" t="s">
        <v>16</v>
      </c>
      <c r="J13" s="615"/>
      <c r="K13" s="615"/>
      <c r="L13" s="615"/>
      <c r="M13" s="615"/>
      <c r="N13" s="615"/>
      <c r="O13" s="615"/>
      <c r="P13" s="313"/>
      <c r="Q13" s="615"/>
      <c r="R13" s="615"/>
      <c r="S13" s="615"/>
      <c r="T13" s="313">
        <v>46760030041</v>
      </c>
      <c r="U13" s="313"/>
    </row>
    <row r="14" spans="1:21" ht="12" customHeight="1" x14ac:dyDescent="0.2">
      <c r="A14" s="318"/>
      <c r="B14" s="641"/>
      <c r="C14" s="613"/>
      <c r="D14" s="823">
        <v>6.32</v>
      </c>
      <c r="E14" s="823">
        <v>6.9700000000000006</v>
      </c>
      <c r="F14" s="671">
        <v>0.65</v>
      </c>
      <c r="G14" s="672">
        <f>SUM(F12:F14)</f>
        <v>6.9700000000000006</v>
      </c>
      <c r="H14" s="684">
        <v>2600</v>
      </c>
      <c r="I14" s="630" t="s">
        <v>16</v>
      </c>
      <c r="J14" s="614"/>
      <c r="K14" s="614"/>
      <c r="L14" s="614"/>
      <c r="M14" s="614"/>
      <c r="N14" s="614"/>
      <c r="O14" s="614"/>
      <c r="P14" s="321"/>
      <c r="Q14" s="614"/>
      <c r="R14" s="614"/>
      <c r="S14" s="614"/>
      <c r="T14" s="321">
        <v>46760020040</v>
      </c>
      <c r="U14" s="321"/>
    </row>
    <row r="15" spans="1:21" ht="12" customHeight="1" x14ac:dyDescent="0.2">
      <c r="A15" s="310" t="s">
        <v>1923</v>
      </c>
      <c r="B15" s="1538" t="s">
        <v>798</v>
      </c>
      <c r="C15" s="618" t="s">
        <v>799</v>
      </c>
      <c r="D15" s="643">
        <v>0</v>
      </c>
      <c r="E15" s="643">
        <v>1.5</v>
      </c>
      <c r="F15" s="669">
        <v>1.5</v>
      </c>
      <c r="G15" s="670"/>
      <c r="H15" s="683">
        <v>9000</v>
      </c>
      <c r="I15" s="629" t="s">
        <v>16</v>
      </c>
      <c r="J15" s="611"/>
      <c r="K15" s="611"/>
      <c r="L15" s="611"/>
      <c r="M15" s="611"/>
      <c r="N15" s="611"/>
      <c r="O15" s="611"/>
      <c r="P15" s="312"/>
      <c r="Q15" s="611"/>
      <c r="R15" s="611"/>
      <c r="S15" s="611"/>
      <c r="T15" s="312">
        <v>46760020069</v>
      </c>
      <c r="U15" s="312"/>
    </row>
    <row r="16" spans="1:21" ht="12" customHeight="1" x14ac:dyDescent="0.2">
      <c r="A16" s="318"/>
      <c r="B16" s="641"/>
      <c r="C16" s="613"/>
      <c r="D16" s="647">
        <v>1.5</v>
      </c>
      <c r="E16" s="647">
        <v>2.63</v>
      </c>
      <c r="F16" s="671">
        <v>1.1299999999999999</v>
      </c>
      <c r="G16" s="672">
        <f>SUM(F15:F16)</f>
        <v>2.63</v>
      </c>
      <c r="H16" s="684">
        <v>6780</v>
      </c>
      <c r="I16" s="630" t="s">
        <v>16</v>
      </c>
      <c r="J16" s="614"/>
      <c r="K16" s="614"/>
      <c r="L16" s="614"/>
      <c r="M16" s="614"/>
      <c r="N16" s="614"/>
      <c r="O16" s="614"/>
      <c r="P16" s="321"/>
      <c r="Q16" s="614"/>
      <c r="R16" s="614"/>
      <c r="S16" s="614"/>
      <c r="T16" s="321">
        <v>46760010056</v>
      </c>
      <c r="U16" s="321"/>
    </row>
    <row r="17" spans="1:21" ht="12" customHeight="1" x14ac:dyDescent="0.2">
      <c r="A17" s="310" t="s">
        <v>1924</v>
      </c>
      <c r="B17" s="1538" t="s">
        <v>816</v>
      </c>
      <c r="C17" s="618" t="s">
        <v>817</v>
      </c>
      <c r="D17" s="643">
        <v>0</v>
      </c>
      <c r="E17" s="643">
        <v>1.06</v>
      </c>
      <c r="F17" s="669">
        <v>1.06</v>
      </c>
      <c r="G17" s="670"/>
      <c r="H17" s="683">
        <v>4240</v>
      </c>
      <c r="I17" s="629" t="s">
        <v>16</v>
      </c>
      <c r="J17" s="611"/>
      <c r="K17" s="611"/>
      <c r="L17" s="611"/>
      <c r="M17" s="611"/>
      <c r="N17" s="611"/>
      <c r="O17" s="611"/>
      <c r="P17" s="312"/>
      <c r="Q17" s="611"/>
      <c r="R17" s="611"/>
      <c r="S17" s="611"/>
      <c r="T17" s="312">
        <v>46760010060</v>
      </c>
      <c r="U17" s="312"/>
    </row>
    <row r="18" spans="1:21" ht="12" customHeight="1" x14ac:dyDescent="0.2">
      <c r="A18" s="318"/>
      <c r="B18" s="1539"/>
      <c r="C18" s="613"/>
      <c r="D18" s="647">
        <v>1.37</v>
      </c>
      <c r="E18" s="647">
        <v>2.7</v>
      </c>
      <c r="F18" s="671">
        <v>1.33</v>
      </c>
      <c r="G18" s="672">
        <f>SUM(F17:F18)</f>
        <v>2.39</v>
      </c>
      <c r="H18" s="684">
        <v>6650</v>
      </c>
      <c r="I18" s="630" t="s">
        <v>16</v>
      </c>
      <c r="J18" s="614"/>
      <c r="K18" s="614"/>
      <c r="L18" s="614"/>
      <c r="M18" s="614"/>
      <c r="N18" s="614"/>
      <c r="O18" s="614"/>
      <c r="P18" s="321"/>
      <c r="Q18" s="614"/>
      <c r="R18" s="614"/>
      <c r="S18" s="614"/>
      <c r="T18" s="321">
        <v>46760010055</v>
      </c>
      <c r="U18" s="321"/>
    </row>
    <row r="19" spans="1:21" ht="12" customHeight="1" x14ac:dyDescent="0.2">
      <c r="A19" s="305" t="s">
        <v>2106</v>
      </c>
      <c r="B19" s="642" t="s">
        <v>800</v>
      </c>
      <c r="C19" s="632" t="s">
        <v>801</v>
      </c>
      <c r="D19" s="820">
        <v>0</v>
      </c>
      <c r="E19" s="820">
        <v>1.33</v>
      </c>
      <c r="F19" s="667">
        <v>1.33</v>
      </c>
      <c r="G19" s="668">
        <f>F19</f>
        <v>1.33</v>
      </c>
      <c r="H19" s="682">
        <v>7315</v>
      </c>
      <c r="I19" s="628" t="s">
        <v>16</v>
      </c>
      <c r="J19" s="619"/>
      <c r="K19" s="619"/>
      <c r="L19" s="619"/>
      <c r="M19" s="619"/>
      <c r="N19" s="619"/>
      <c r="O19" s="619"/>
      <c r="P19" s="305"/>
      <c r="Q19" s="619"/>
      <c r="R19" s="619"/>
      <c r="S19" s="619"/>
      <c r="T19" s="305">
        <v>46760010058</v>
      </c>
      <c r="U19" s="305"/>
    </row>
    <row r="20" spans="1:21" ht="12" customHeight="1" x14ac:dyDescent="0.2">
      <c r="A20" s="305" t="s">
        <v>1925</v>
      </c>
      <c r="B20" s="342" t="s">
        <v>804</v>
      </c>
      <c r="C20" s="328" t="s">
        <v>805</v>
      </c>
      <c r="D20" s="467">
        <v>0</v>
      </c>
      <c r="E20" s="467">
        <v>1.19</v>
      </c>
      <c r="F20" s="468">
        <v>1.19</v>
      </c>
      <c r="G20" s="469">
        <f>F20</f>
        <v>1.19</v>
      </c>
      <c r="H20" s="346">
        <v>4760</v>
      </c>
      <c r="I20" s="307" t="s">
        <v>16</v>
      </c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>
        <v>46760040171</v>
      </c>
      <c r="U20" s="305"/>
    </row>
    <row r="21" spans="1:21" ht="12" customHeight="1" x14ac:dyDescent="0.2">
      <c r="A21" s="305" t="s">
        <v>1926</v>
      </c>
      <c r="B21" s="342" t="s">
        <v>806</v>
      </c>
      <c r="C21" s="328" t="s">
        <v>807</v>
      </c>
      <c r="D21" s="467">
        <v>0</v>
      </c>
      <c r="E21" s="467">
        <v>1.39</v>
      </c>
      <c r="F21" s="468">
        <v>1.39</v>
      </c>
      <c r="G21" s="469">
        <f t="shared" ref="G21:G32" si="0">F21</f>
        <v>1.39</v>
      </c>
      <c r="H21" s="346">
        <v>5560</v>
      </c>
      <c r="I21" s="307" t="s">
        <v>16</v>
      </c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>
        <v>46760040126</v>
      </c>
      <c r="U21" s="305"/>
    </row>
    <row r="22" spans="1:21" ht="12" customHeight="1" x14ac:dyDescent="0.2">
      <c r="A22" s="305" t="s">
        <v>1927</v>
      </c>
      <c r="B22" s="342" t="s">
        <v>808</v>
      </c>
      <c r="C22" s="328" t="s">
        <v>809</v>
      </c>
      <c r="D22" s="467">
        <v>0</v>
      </c>
      <c r="E22" s="467">
        <v>0.48</v>
      </c>
      <c r="F22" s="468">
        <v>0.48</v>
      </c>
      <c r="G22" s="469">
        <f t="shared" si="0"/>
        <v>0.48</v>
      </c>
      <c r="H22" s="346">
        <v>2200</v>
      </c>
      <c r="I22" s="307" t="s">
        <v>18</v>
      </c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>
        <v>46760040127</v>
      </c>
      <c r="U22" s="305" t="s">
        <v>1429</v>
      </c>
    </row>
    <row r="23" spans="1:21" ht="12" customHeight="1" x14ac:dyDescent="0.2">
      <c r="A23" s="310" t="s">
        <v>1928</v>
      </c>
      <c r="B23" s="639" t="s">
        <v>802</v>
      </c>
      <c r="C23" s="618" t="s">
        <v>803</v>
      </c>
      <c r="D23" s="819">
        <v>0</v>
      </c>
      <c r="E23" s="819">
        <v>0.31</v>
      </c>
      <c r="F23" s="669">
        <v>0.31</v>
      </c>
      <c r="G23" s="670"/>
      <c r="H23" s="683">
        <v>1550</v>
      </c>
      <c r="I23" s="629" t="s">
        <v>16</v>
      </c>
      <c r="J23" s="611"/>
      <c r="K23" s="611"/>
      <c r="L23" s="611"/>
      <c r="M23" s="611"/>
      <c r="N23" s="611"/>
      <c r="O23" s="611"/>
      <c r="P23" s="312"/>
      <c r="Q23" s="611"/>
      <c r="R23" s="611"/>
      <c r="S23" s="611"/>
      <c r="T23" s="312">
        <v>46760030143</v>
      </c>
      <c r="U23" s="312"/>
    </row>
    <row r="24" spans="1:21" ht="12" customHeight="1" x14ac:dyDescent="0.2">
      <c r="A24" s="313"/>
      <c r="B24" s="642"/>
      <c r="C24" s="632"/>
      <c r="D24" s="824">
        <v>0.31</v>
      </c>
      <c r="E24" s="824">
        <v>2.7</v>
      </c>
      <c r="F24" s="825">
        <v>2.39</v>
      </c>
      <c r="G24" s="826"/>
      <c r="H24" s="818">
        <v>11950</v>
      </c>
      <c r="I24" s="815" t="s">
        <v>16</v>
      </c>
      <c r="J24" s="617"/>
      <c r="K24" s="617"/>
      <c r="L24" s="617"/>
      <c r="M24" s="617"/>
      <c r="N24" s="617"/>
      <c r="O24" s="617"/>
      <c r="P24" s="317"/>
      <c r="Q24" s="617"/>
      <c r="R24" s="617"/>
      <c r="S24" s="617"/>
      <c r="T24" s="317">
        <v>46760020070</v>
      </c>
      <c r="U24" s="317"/>
    </row>
    <row r="25" spans="1:21" ht="12" customHeight="1" x14ac:dyDescent="0.2">
      <c r="A25" s="313"/>
      <c r="B25" s="642"/>
      <c r="C25" s="632"/>
      <c r="D25" s="824">
        <v>2.7</v>
      </c>
      <c r="E25" s="824">
        <v>2.7600000000000002</v>
      </c>
      <c r="F25" s="825">
        <v>0.06</v>
      </c>
      <c r="G25" s="826"/>
      <c r="H25" s="818">
        <v>300</v>
      </c>
      <c r="I25" s="815" t="s">
        <v>16</v>
      </c>
      <c r="J25" s="617"/>
      <c r="K25" s="617"/>
      <c r="L25" s="617"/>
      <c r="M25" s="617"/>
      <c r="N25" s="617"/>
      <c r="O25" s="617"/>
      <c r="P25" s="317"/>
      <c r="Q25" s="617"/>
      <c r="R25" s="617"/>
      <c r="S25" s="617"/>
      <c r="T25" s="317">
        <v>46760020086</v>
      </c>
      <c r="U25" s="317"/>
    </row>
    <row r="26" spans="1:21" ht="12" customHeight="1" x14ac:dyDescent="0.2">
      <c r="A26" s="313"/>
      <c r="B26" s="642"/>
      <c r="C26" s="632"/>
      <c r="D26" s="824">
        <v>2.7600000000000002</v>
      </c>
      <c r="E26" s="824">
        <v>3.0200000000000005</v>
      </c>
      <c r="F26" s="825">
        <v>0.26</v>
      </c>
      <c r="G26" s="826"/>
      <c r="H26" s="818">
        <v>1300</v>
      </c>
      <c r="I26" s="816" t="s">
        <v>18</v>
      </c>
      <c r="J26" s="617"/>
      <c r="K26" s="617"/>
      <c r="L26" s="617"/>
      <c r="M26" s="617"/>
      <c r="N26" s="617"/>
      <c r="O26" s="617"/>
      <c r="P26" s="317"/>
      <c r="Q26" s="617"/>
      <c r="R26" s="617"/>
      <c r="S26" s="617"/>
      <c r="T26" s="317">
        <v>46760020086</v>
      </c>
      <c r="U26" s="317"/>
    </row>
    <row r="27" spans="1:21" ht="12" customHeight="1" x14ac:dyDescent="0.2">
      <c r="A27" s="313"/>
      <c r="B27" s="642"/>
      <c r="C27" s="632"/>
      <c r="D27" s="824">
        <v>3.0200000000000005</v>
      </c>
      <c r="E27" s="824">
        <v>3.3300000000000005</v>
      </c>
      <c r="F27" s="825">
        <v>0.31</v>
      </c>
      <c r="G27" s="826"/>
      <c r="H27" s="818">
        <v>1550</v>
      </c>
      <c r="I27" s="815" t="s">
        <v>16</v>
      </c>
      <c r="J27" s="617"/>
      <c r="K27" s="617"/>
      <c r="L27" s="617"/>
      <c r="M27" s="617"/>
      <c r="N27" s="617"/>
      <c r="O27" s="617"/>
      <c r="P27" s="317"/>
      <c r="Q27" s="617"/>
      <c r="R27" s="617"/>
      <c r="S27" s="617"/>
      <c r="T27" s="317">
        <v>46760020086</v>
      </c>
      <c r="U27" s="317"/>
    </row>
    <row r="28" spans="1:21" ht="12" customHeight="1" x14ac:dyDescent="0.2">
      <c r="A28" s="313"/>
      <c r="B28" s="642"/>
      <c r="C28" s="632"/>
      <c r="D28" s="824">
        <f>E27</f>
        <v>3.3300000000000005</v>
      </c>
      <c r="E28" s="824">
        <v>4.13</v>
      </c>
      <c r="F28" s="825">
        <v>0.8</v>
      </c>
      <c r="G28" s="826"/>
      <c r="H28" s="818">
        <v>4000</v>
      </c>
      <c r="I28" s="815" t="s">
        <v>16</v>
      </c>
      <c r="J28" s="617"/>
      <c r="K28" s="617"/>
      <c r="L28" s="617"/>
      <c r="M28" s="617"/>
      <c r="N28" s="617"/>
      <c r="O28" s="617"/>
      <c r="P28" s="317"/>
      <c r="Q28" s="617"/>
      <c r="R28" s="617"/>
      <c r="S28" s="617"/>
      <c r="T28" s="317">
        <v>46760020008</v>
      </c>
      <c r="U28" s="317"/>
    </row>
    <row r="29" spans="1:21" ht="12" customHeight="1" x14ac:dyDescent="0.2">
      <c r="A29" s="318"/>
      <c r="B29" s="641"/>
      <c r="C29" s="613"/>
      <c r="D29" s="823">
        <v>4.13</v>
      </c>
      <c r="E29" s="823">
        <v>4.29</v>
      </c>
      <c r="F29" s="671">
        <v>0.16</v>
      </c>
      <c r="G29" s="672">
        <f>SUM(F23:F29)</f>
        <v>4.2900000000000009</v>
      </c>
      <c r="H29" s="684">
        <v>800</v>
      </c>
      <c r="I29" s="630" t="s">
        <v>16</v>
      </c>
      <c r="J29" s="614"/>
      <c r="K29" s="614"/>
      <c r="L29" s="614"/>
      <c r="M29" s="614"/>
      <c r="N29" s="614"/>
      <c r="O29" s="614"/>
      <c r="P29" s="321"/>
      <c r="Q29" s="614"/>
      <c r="R29" s="614"/>
      <c r="S29" s="614"/>
      <c r="T29" s="321">
        <v>46760030192</v>
      </c>
      <c r="U29" s="321"/>
    </row>
    <row r="30" spans="1:21" ht="12" customHeight="1" x14ac:dyDescent="0.2">
      <c r="A30" s="305" t="s">
        <v>1929</v>
      </c>
      <c r="B30" s="640" t="s">
        <v>818</v>
      </c>
      <c r="C30" s="631" t="s">
        <v>819</v>
      </c>
      <c r="D30" s="656">
        <v>0</v>
      </c>
      <c r="E30" s="656">
        <v>0.9</v>
      </c>
      <c r="F30" s="667">
        <v>0.9</v>
      </c>
      <c r="G30" s="668">
        <f>F30</f>
        <v>0.9</v>
      </c>
      <c r="H30" s="682">
        <v>3600</v>
      </c>
      <c r="I30" s="628" t="s">
        <v>16</v>
      </c>
      <c r="J30" s="619"/>
      <c r="K30" s="619"/>
      <c r="L30" s="619"/>
      <c r="M30" s="619"/>
      <c r="N30" s="619"/>
      <c r="O30" s="619"/>
      <c r="P30" s="305"/>
      <c r="Q30" s="619"/>
      <c r="R30" s="619"/>
      <c r="S30" s="619"/>
      <c r="T30" s="305">
        <v>46760030190</v>
      </c>
      <c r="U30" s="305"/>
    </row>
    <row r="31" spans="1:21" ht="12" customHeight="1" x14ac:dyDescent="0.2">
      <c r="A31" s="310" t="s">
        <v>1930</v>
      </c>
      <c r="B31" s="343" t="s">
        <v>810</v>
      </c>
      <c r="C31" s="308" t="s">
        <v>811</v>
      </c>
      <c r="D31" s="476">
        <v>0</v>
      </c>
      <c r="E31" s="476">
        <v>0.27</v>
      </c>
      <c r="F31" s="477">
        <v>0.27</v>
      </c>
      <c r="G31" s="469">
        <f t="shared" si="0"/>
        <v>0.27</v>
      </c>
      <c r="H31" s="347">
        <v>1350</v>
      </c>
      <c r="I31" s="311" t="s">
        <v>16</v>
      </c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>
        <v>46760030198</v>
      </c>
      <c r="U31" s="312" t="s">
        <v>1428</v>
      </c>
    </row>
    <row r="32" spans="1:21" ht="12" customHeight="1" x14ac:dyDescent="0.2">
      <c r="A32" s="305" t="s">
        <v>1931</v>
      </c>
      <c r="B32" s="342" t="s">
        <v>812</v>
      </c>
      <c r="C32" s="328" t="s">
        <v>813</v>
      </c>
      <c r="D32" s="467">
        <v>0</v>
      </c>
      <c r="E32" s="467">
        <v>0.51</v>
      </c>
      <c r="F32" s="468">
        <v>0.51</v>
      </c>
      <c r="G32" s="469">
        <f t="shared" si="0"/>
        <v>0.51</v>
      </c>
      <c r="H32" s="346">
        <v>2295</v>
      </c>
      <c r="I32" s="307" t="s">
        <v>18</v>
      </c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>
        <v>46760040192</v>
      </c>
      <c r="U32" s="305" t="s">
        <v>1429</v>
      </c>
    </row>
    <row r="33" spans="1:21" ht="12" customHeight="1" x14ac:dyDescent="0.2">
      <c r="A33" s="318" t="s">
        <v>1932</v>
      </c>
      <c r="B33" s="641" t="s">
        <v>820</v>
      </c>
      <c r="C33" s="613" t="s">
        <v>821</v>
      </c>
      <c r="D33" s="664">
        <v>0.35</v>
      </c>
      <c r="E33" s="664">
        <v>0.55999999999999994</v>
      </c>
      <c r="F33" s="673">
        <v>0.21</v>
      </c>
      <c r="G33" s="827">
        <f>F33</f>
        <v>0.21</v>
      </c>
      <c r="H33" s="685">
        <v>630</v>
      </c>
      <c r="I33" s="633" t="s">
        <v>17</v>
      </c>
      <c r="J33" s="612"/>
      <c r="K33" s="612"/>
      <c r="L33" s="612"/>
      <c r="M33" s="612"/>
      <c r="N33" s="612"/>
      <c r="O33" s="612"/>
      <c r="P33" s="318"/>
      <c r="Q33" s="612"/>
      <c r="R33" s="612"/>
      <c r="S33" s="612"/>
      <c r="T33" s="318">
        <v>46760040213</v>
      </c>
      <c r="U33" s="318"/>
    </row>
    <row r="34" spans="1:21" ht="5.0999999999999996" customHeight="1" x14ac:dyDescent="0.2">
      <c r="A34" s="28"/>
      <c r="B34" s="28"/>
      <c r="C34" s="29"/>
      <c r="D34" s="14"/>
      <c r="E34" s="14"/>
      <c r="F34" s="14"/>
      <c r="G34" s="14"/>
      <c r="M34" s="45"/>
      <c r="N34" s="41"/>
      <c r="R34" s="41"/>
      <c r="S34" s="41"/>
    </row>
    <row r="35" spans="1:21" ht="12" customHeight="1" x14ac:dyDescent="0.2">
      <c r="A35" s="30" t="s">
        <v>793</v>
      </c>
      <c r="B35" s="17"/>
      <c r="C35" s="17"/>
      <c r="D35" s="17"/>
      <c r="E35" s="17"/>
      <c r="F35" s="37"/>
      <c r="G35" s="304">
        <f>SUM(G8:G33)</f>
        <v>27.810000000000002</v>
      </c>
      <c r="H35" s="31">
        <f>SUM(H8:H33)</f>
        <v>136770</v>
      </c>
      <c r="I35" s="18"/>
      <c r="J35" s="8"/>
      <c r="K35" s="19"/>
      <c r="L35" s="20" t="s">
        <v>19</v>
      </c>
      <c r="M35" s="46">
        <f>SUM(M8:M33)</f>
        <v>0</v>
      </c>
      <c r="N35" s="42">
        <f>SUM(N8:N33)</f>
        <v>0</v>
      </c>
      <c r="O35" s="16"/>
      <c r="P35" s="16"/>
      <c r="Q35" s="20" t="s">
        <v>20</v>
      </c>
      <c r="R35" s="42">
        <f>SUM(R8:R33)</f>
        <v>0</v>
      </c>
      <c r="S35" s="42">
        <f>SUM(S8:S33)</f>
        <v>0</v>
      </c>
      <c r="T35" s="16"/>
    </row>
    <row r="36" spans="1:21" ht="12" customHeight="1" x14ac:dyDescent="0.2">
      <c r="A36" s="32" t="s">
        <v>21</v>
      </c>
      <c r="B36" s="21"/>
      <c r="C36" s="21"/>
      <c r="D36" s="21"/>
      <c r="E36" s="21"/>
      <c r="F36" s="37"/>
      <c r="G36" s="47">
        <f>SUMIF(I8:I33,"melnais",F8:F33)+SUMIF(I8:I33,"virsmas aps.",F8:F33)</f>
        <v>2.39</v>
      </c>
      <c r="H36" s="48">
        <f>SUMIF(I8:I33,"melnais",H8:H33)+SUMIF(I8:I33,"virsmas aps.",H8:H33)</f>
        <v>12395</v>
      </c>
      <c r="I36" s="22"/>
      <c r="J36" s="23"/>
      <c r="K36" s="16"/>
      <c r="L36" s="16"/>
      <c r="M36" s="24"/>
      <c r="N36" s="24"/>
      <c r="O36" s="16"/>
      <c r="P36" s="16"/>
      <c r="Q36" s="16"/>
      <c r="R36" s="16"/>
      <c r="S36" s="16"/>
      <c r="T36" s="16"/>
    </row>
    <row r="37" spans="1:21" ht="12" customHeight="1" x14ac:dyDescent="0.2">
      <c r="A37" s="32" t="s">
        <v>22</v>
      </c>
      <c r="B37" s="21"/>
      <c r="C37" s="21"/>
      <c r="D37" s="21"/>
      <c r="E37" s="21"/>
      <c r="F37" s="37"/>
      <c r="G37" s="47">
        <f>SUMIF(I8:I33,"bruģis",F8:F33)</f>
        <v>0</v>
      </c>
      <c r="H37" s="48">
        <f>SUMIF(I8:I33,"bruģis",H8:H33)</f>
        <v>0</v>
      </c>
      <c r="J37" s="58"/>
      <c r="K37" s="58"/>
      <c r="L37" s="58"/>
      <c r="O37" s="16"/>
      <c r="P37" s="16"/>
      <c r="Q37" s="16"/>
      <c r="R37" s="16"/>
      <c r="S37" s="16"/>
      <c r="T37" s="16"/>
    </row>
    <row r="38" spans="1:21" ht="12" customHeight="1" x14ac:dyDescent="0.2">
      <c r="A38" s="32" t="s">
        <v>23</v>
      </c>
      <c r="B38" s="21"/>
      <c r="C38" s="21"/>
      <c r="D38" s="21"/>
      <c r="E38" s="21"/>
      <c r="F38" s="37"/>
      <c r="G38" s="47">
        <f>SUMIF(I8:I33,"grants",F8:F33)</f>
        <v>25.209999999999997</v>
      </c>
      <c r="H38" s="48">
        <f>SUMIF(I8:I33,"grants",H8:H33)</f>
        <v>123745</v>
      </c>
      <c r="J38" s="58"/>
      <c r="K38" s="16"/>
      <c r="L38" s="58" t="s">
        <v>46</v>
      </c>
      <c r="O38" s="16"/>
      <c r="P38" s="16"/>
      <c r="Q38" s="16"/>
      <c r="R38" s="16"/>
      <c r="S38" s="16"/>
      <c r="T38" s="16"/>
    </row>
    <row r="39" spans="1:21" ht="12" customHeight="1" x14ac:dyDescent="0.2">
      <c r="A39" s="32" t="s">
        <v>25</v>
      </c>
      <c r="B39" s="21"/>
      <c r="C39" s="21"/>
      <c r="D39" s="21"/>
      <c r="E39" s="21"/>
      <c r="F39" s="37"/>
      <c r="G39" s="47">
        <f>SUMIF(I8:I33,"cits segums",F8:F33)</f>
        <v>0.21</v>
      </c>
      <c r="H39" s="48">
        <f>SUMIF(I8:I33,"cits segums",H8:H33)</f>
        <v>630</v>
      </c>
      <c r="I39" s="23"/>
      <c r="J39" s="8"/>
      <c r="K39" s="25"/>
      <c r="O39" s="16"/>
      <c r="P39" s="16"/>
      <c r="Q39" s="16"/>
      <c r="R39" s="16"/>
      <c r="S39" s="16"/>
      <c r="T39" s="16"/>
    </row>
    <row r="40" spans="1:21" ht="5.0999999999999996" customHeight="1" x14ac:dyDescent="0.2">
      <c r="A40" s="5"/>
      <c r="B40" s="5"/>
      <c r="C40" s="5"/>
      <c r="D40" s="5"/>
      <c r="E40" s="5"/>
      <c r="F40" s="26"/>
      <c r="G40" s="26"/>
      <c r="H40" s="33"/>
      <c r="I40" s="14"/>
      <c r="J40" s="8"/>
      <c r="K40" s="16"/>
      <c r="O40" s="16"/>
      <c r="P40" s="16"/>
      <c r="Q40" s="16"/>
      <c r="R40" s="16"/>
      <c r="S40" s="16"/>
      <c r="T40" s="16"/>
    </row>
    <row r="41" spans="1:21" ht="12" customHeight="1" x14ac:dyDescent="0.2">
      <c r="A41" s="4" t="s">
        <v>45</v>
      </c>
      <c r="B41" s="50" t="str">
        <f>AN!B65</f>
        <v>SIA "Ceļu inženieri" ceļu būvtehiķis Uldis Bite</v>
      </c>
      <c r="C41" s="50"/>
      <c r="D41" s="50"/>
      <c r="E41" s="50"/>
      <c r="F41" s="50"/>
      <c r="G41" s="27"/>
      <c r="H41" s="54" t="s">
        <v>41</v>
      </c>
      <c r="I41" s="1588" t="str">
        <f>AN!I65</f>
        <v>2024.gada 4.novembris</v>
      </c>
      <c r="J41" s="1588"/>
      <c r="K41" s="53"/>
      <c r="L41" s="54" t="s">
        <v>42</v>
      </c>
      <c r="M41" s="27"/>
      <c r="N41" s="27"/>
      <c r="Q41" s="16"/>
      <c r="R41" s="16"/>
      <c r="S41" s="16"/>
      <c r="T41" s="16"/>
    </row>
    <row r="42" spans="1:21" ht="5.0999999999999996" customHeight="1" x14ac:dyDescent="0.2">
      <c r="A42" s="6"/>
      <c r="B42" s="51"/>
      <c r="C42" s="51"/>
      <c r="D42" s="51"/>
      <c r="E42" s="51"/>
      <c r="F42" s="51"/>
      <c r="G42" s="57"/>
      <c r="H42" s="52"/>
      <c r="I42" s="51"/>
      <c r="J42" s="51"/>
      <c r="K42" s="52"/>
      <c r="L42" s="55"/>
      <c r="N42" s="57"/>
      <c r="O42" s="57"/>
      <c r="P42" s="39"/>
      <c r="Q42" s="16"/>
      <c r="R42" s="16"/>
      <c r="S42" s="16"/>
      <c r="T42" s="16"/>
    </row>
    <row r="43" spans="1:21" ht="12" customHeight="1" x14ac:dyDescent="0.2">
      <c r="A43" s="4" t="s">
        <v>44</v>
      </c>
      <c r="B43" s="50" t="str">
        <f>AN!B67</f>
        <v>Dobeles novada domes priekšsēdētājs Ivars Gorskis</v>
      </c>
      <c r="C43" s="50"/>
      <c r="D43" s="50"/>
      <c r="E43" s="50"/>
      <c r="F43" s="50"/>
      <c r="G43" s="27"/>
      <c r="H43" s="54" t="s">
        <v>41</v>
      </c>
      <c r="I43" s="1588"/>
      <c r="J43" s="1588"/>
      <c r="K43" s="53"/>
      <c r="L43" s="54" t="s">
        <v>42</v>
      </c>
      <c r="M43" s="27"/>
      <c r="N43" s="27"/>
      <c r="Q43" s="16"/>
      <c r="R43" s="16"/>
      <c r="S43" s="16"/>
      <c r="T43" s="16"/>
    </row>
    <row r="44" spans="1:21" ht="5.0999999999999996" customHeight="1" x14ac:dyDescent="0.2">
      <c r="A44" s="4"/>
      <c r="B44" s="51"/>
      <c r="C44" s="51"/>
      <c r="D44" s="51"/>
      <c r="E44" s="51"/>
      <c r="F44" s="51"/>
      <c r="G44" s="57"/>
      <c r="H44" s="52"/>
      <c r="I44" s="51"/>
      <c r="J44" s="51"/>
      <c r="K44" s="52"/>
      <c r="L44" s="55"/>
      <c r="N44" s="57"/>
      <c r="O44" s="57"/>
      <c r="P44" s="39"/>
      <c r="Q44" s="16"/>
      <c r="R44" s="16"/>
      <c r="S44" s="16"/>
      <c r="T44" s="16"/>
    </row>
    <row r="45" spans="1:21" ht="12" customHeight="1" x14ac:dyDescent="0.2">
      <c r="A45" s="4" t="s">
        <v>43</v>
      </c>
      <c r="B45" s="50" t="str">
        <f>AN!B69</f>
        <v>VSIA "Latvijas Valsts ceļi" Zemgales reģisonālā nodaļa</v>
      </c>
      <c r="C45" s="50"/>
      <c r="D45" s="50"/>
      <c r="E45" s="50"/>
      <c r="F45" s="50"/>
      <c r="G45" s="27"/>
      <c r="H45" s="54" t="s">
        <v>41</v>
      </c>
      <c r="I45" s="1588"/>
      <c r="J45" s="1588"/>
      <c r="K45" s="53"/>
      <c r="L45" s="54" t="s">
        <v>42</v>
      </c>
      <c r="M45" s="27"/>
      <c r="N45" s="27"/>
      <c r="Q45" s="16"/>
      <c r="R45" s="16"/>
      <c r="S45" s="16"/>
      <c r="T45" s="16"/>
    </row>
    <row r="46" spans="1:21" ht="5.0999999999999996" customHeight="1" x14ac:dyDescent="0.2">
      <c r="D46" s="1589"/>
      <c r="E46" s="1589"/>
      <c r="F46" s="1589"/>
      <c r="G46" s="1590"/>
      <c r="H46" s="1590"/>
      <c r="I46" s="1589"/>
      <c r="J46" s="1589"/>
      <c r="K46" s="1590"/>
      <c r="L46" s="1590"/>
      <c r="N46" s="1591"/>
      <c r="O46" s="1591"/>
      <c r="P46" s="39"/>
    </row>
    <row r="47" spans="1:21" ht="14.1" customHeight="1" x14ac:dyDescent="0.25">
      <c r="A47" s="16"/>
      <c r="B47" s="1592" t="s">
        <v>338</v>
      </c>
      <c r="C47" s="1592"/>
      <c r="D47" s="1592"/>
      <c r="E47" s="1592"/>
      <c r="F47" s="1592"/>
      <c r="G47" s="1592"/>
      <c r="H47" s="1592"/>
      <c r="I47" s="1592"/>
      <c r="J47" s="1592"/>
      <c r="K47" s="1592"/>
      <c r="L47" s="1592"/>
      <c r="M47" s="1592"/>
      <c r="N47" s="1592"/>
      <c r="O47" s="1592"/>
      <c r="P47" s="1592"/>
      <c r="Q47" s="1592"/>
      <c r="R47" s="1592"/>
      <c r="S47" s="1592"/>
      <c r="T47" s="1592"/>
      <c r="U47" s="56"/>
    </row>
  </sheetData>
  <mergeCells count="28">
    <mergeCell ref="T3:T5"/>
    <mergeCell ref="U3:U6"/>
    <mergeCell ref="D4:I4"/>
    <mergeCell ref="J4:Q4"/>
    <mergeCell ref="R4:S5"/>
    <mergeCell ref="D5:E5"/>
    <mergeCell ref="I43:J43"/>
    <mergeCell ref="I45:J45"/>
    <mergeCell ref="E1:P2"/>
    <mergeCell ref="A3:A6"/>
    <mergeCell ref="B3:C6"/>
    <mergeCell ref="D3:S3"/>
    <mergeCell ref="D46:L46"/>
    <mergeCell ref="N46:O46"/>
    <mergeCell ref="B47:T47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41:J41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7376-56DF-4AFB-BA45-3B1967326E00}">
  <dimension ref="A1:U56"/>
  <sheetViews>
    <sheetView showGridLines="0" view="pageLayout" zoomScaleNormal="100" zoomScaleSheetLayoutView="100" workbookViewId="0">
      <selection activeCell="T17" sqref="T17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822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459">
        <v>1</v>
      </c>
      <c r="B7" s="1594">
        <v>2</v>
      </c>
      <c r="C7" s="1595"/>
      <c r="D7" s="390">
        <v>3</v>
      </c>
      <c r="E7" s="390">
        <v>4</v>
      </c>
      <c r="F7" s="1594">
        <v>5</v>
      </c>
      <c r="G7" s="1595"/>
      <c r="H7" s="390">
        <v>6</v>
      </c>
      <c r="I7" s="390">
        <v>7</v>
      </c>
      <c r="J7" s="389">
        <v>8</v>
      </c>
      <c r="K7" s="389">
        <v>9</v>
      </c>
      <c r="L7" s="389">
        <v>10</v>
      </c>
      <c r="M7" s="389">
        <v>11</v>
      </c>
      <c r="N7" s="389">
        <v>12</v>
      </c>
      <c r="O7" s="389">
        <v>13</v>
      </c>
      <c r="P7" s="389">
        <v>14</v>
      </c>
      <c r="Q7" s="389">
        <v>15</v>
      </c>
      <c r="R7" s="389">
        <v>16</v>
      </c>
      <c r="S7" s="389">
        <v>17</v>
      </c>
      <c r="T7" s="389">
        <v>18</v>
      </c>
      <c r="U7" s="390">
        <v>19</v>
      </c>
    </row>
    <row r="8" spans="1:21" ht="21.95" customHeight="1" x14ac:dyDescent="0.2">
      <c r="A8" s="359" t="s">
        <v>1933</v>
      </c>
      <c r="B8" s="214" t="s">
        <v>824</v>
      </c>
      <c r="C8" s="691" t="s">
        <v>825</v>
      </c>
      <c r="D8" s="247">
        <v>0</v>
      </c>
      <c r="E8" s="247">
        <v>0.32</v>
      </c>
      <c r="F8" s="492">
        <v>0.32</v>
      </c>
      <c r="G8" s="493">
        <f>F8</f>
        <v>0.32</v>
      </c>
      <c r="H8" s="404">
        <v>2240</v>
      </c>
      <c r="I8" s="107" t="s">
        <v>16</v>
      </c>
      <c r="J8" s="359"/>
      <c r="K8" s="359"/>
      <c r="L8" s="359"/>
      <c r="M8" s="359"/>
      <c r="N8" s="359"/>
      <c r="O8" s="359"/>
      <c r="P8" s="359"/>
      <c r="Q8" s="359"/>
      <c r="R8" s="359"/>
      <c r="S8" s="562"/>
      <c r="T8" s="1540">
        <v>46800010131</v>
      </c>
      <c r="U8" s="359"/>
    </row>
    <row r="9" spans="1:21" ht="12" customHeight="1" x14ac:dyDescent="0.2">
      <c r="A9" s="359" t="s">
        <v>1934</v>
      </c>
      <c r="B9" s="396" t="s">
        <v>837</v>
      </c>
      <c r="C9" s="428" t="s">
        <v>838</v>
      </c>
      <c r="D9" s="883">
        <v>0</v>
      </c>
      <c r="E9" s="883">
        <v>0.52</v>
      </c>
      <c r="F9" s="884">
        <f t="shared" ref="F9:F14" si="0">SUM(E9-D9)</f>
        <v>0.52</v>
      </c>
      <c r="G9" s="885">
        <f>F9</f>
        <v>0.52</v>
      </c>
      <c r="H9" s="869">
        <v>1560</v>
      </c>
      <c r="I9" s="841" t="s">
        <v>17</v>
      </c>
      <c r="J9" s="359"/>
      <c r="K9" s="359"/>
      <c r="L9" s="359"/>
      <c r="M9" s="359"/>
      <c r="N9" s="359"/>
      <c r="O9" s="359"/>
      <c r="P9" s="359"/>
      <c r="Q9" s="359"/>
      <c r="R9" s="359"/>
      <c r="S9" s="113"/>
      <c r="T9" s="1526">
        <v>46800030335</v>
      </c>
      <c r="U9" s="359"/>
    </row>
    <row r="10" spans="1:21" ht="21.95" customHeight="1" x14ac:dyDescent="0.2">
      <c r="A10" s="104" t="s">
        <v>1935</v>
      </c>
      <c r="B10" s="396" t="s">
        <v>839</v>
      </c>
      <c r="C10" s="842" t="s">
        <v>840</v>
      </c>
      <c r="D10" s="235">
        <v>0</v>
      </c>
      <c r="E10" s="235">
        <v>0.46</v>
      </c>
      <c r="F10" s="886">
        <f t="shared" si="0"/>
        <v>0.46</v>
      </c>
      <c r="G10" s="887">
        <f>F10</f>
        <v>0.46</v>
      </c>
      <c r="H10" s="870">
        <v>1610</v>
      </c>
      <c r="I10" s="843" t="s">
        <v>16</v>
      </c>
      <c r="J10" s="104"/>
      <c r="K10" s="104"/>
      <c r="L10" s="104"/>
      <c r="M10" s="104"/>
      <c r="N10" s="104"/>
      <c r="O10" s="104"/>
      <c r="P10" s="104"/>
      <c r="Q10" s="104"/>
      <c r="R10" s="104"/>
      <c r="S10" s="523"/>
      <c r="T10" s="532">
        <v>46800030334</v>
      </c>
      <c r="U10" s="104"/>
    </row>
    <row r="11" spans="1:21" ht="12" customHeight="1" x14ac:dyDescent="0.2">
      <c r="A11" s="116" t="s">
        <v>1936</v>
      </c>
      <c r="B11" s="394" t="s">
        <v>841</v>
      </c>
      <c r="C11" s="406" t="s">
        <v>842</v>
      </c>
      <c r="D11" s="888">
        <v>0</v>
      </c>
      <c r="E11" s="888">
        <v>1.6</v>
      </c>
      <c r="F11" s="884">
        <f t="shared" si="0"/>
        <v>1.6</v>
      </c>
      <c r="G11" s="885"/>
      <c r="H11" s="871">
        <v>4800</v>
      </c>
      <c r="I11" s="831" t="s">
        <v>17</v>
      </c>
      <c r="J11" s="95"/>
      <c r="K11" s="95"/>
      <c r="L11" s="95"/>
      <c r="M11" s="95"/>
      <c r="N11" s="95"/>
      <c r="O11" s="95"/>
      <c r="P11" s="95"/>
      <c r="Q11" s="95"/>
      <c r="R11" s="95"/>
      <c r="S11" s="98"/>
      <c r="T11" s="1522">
        <v>46800030342</v>
      </c>
      <c r="U11" s="95"/>
    </row>
    <row r="12" spans="1:21" ht="12" customHeight="1" x14ac:dyDescent="0.2">
      <c r="A12" s="359"/>
      <c r="B12" s="395"/>
      <c r="C12" s="418"/>
      <c r="D12" s="889">
        <v>1.6</v>
      </c>
      <c r="E12" s="889">
        <v>2.4</v>
      </c>
      <c r="F12" s="890">
        <f t="shared" si="0"/>
        <v>0.79999999999999982</v>
      </c>
      <c r="G12" s="891">
        <f>SUM(F11:F12)</f>
        <v>2.4</v>
      </c>
      <c r="H12" s="872">
        <v>4000</v>
      </c>
      <c r="I12" s="833" t="s">
        <v>16</v>
      </c>
      <c r="J12" s="97"/>
      <c r="K12" s="97"/>
      <c r="L12" s="97"/>
      <c r="M12" s="97"/>
      <c r="N12" s="97"/>
      <c r="O12" s="97"/>
      <c r="P12" s="97"/>
      <c r="Q12" s="97"/>
      <c r="R12" s="97"/>
      <c r="S12" s="100"/>
      <c r="T12" s="1524">
        <v>46800030342</v>
      </c>
      <c r="U12" s="97"/>
    </row>
    <row r="13" spans="1:21" ht="12" customHeight="1" x14ac:dyDescent="0.2">
      <c r="A13" s="104" t="s">
        <v>1937</v>
      </c>
      <c r="B13" s="396" t="s">
        <v>843</v>
      </c>
      <c r="C13" s="844" t="s">
        <v>844</v>
      </c>
      <c r="D13" s="892">
        <v>0</v>
      </c>
      <c r="E13" s="892">
        <v>3.32</v>
      </c>
      <c r="F13" s="893">
        <f t="shared" si="0"/>
        <v>3.32</v>
      </c>
      <c r="G13" s="894">
        <f>F13</f>
        <v>3.32</v>
      </c>
      <c r="H13" s="873">
        <v>16600</v>
      </c>
      <c r="I13" s="845" t="s">
        <v>16</v>
      </c>
      <c r="J13" s="104"/>
      <c r="K13" s="104"/>
      <c r="L13" s="104"/>
      <c r="M13" s="104"/>
      <c r="N13" s="104"/>
      <c r="O13" s="104"/>
      <c r="P13" s="104"/>
      <c r="Q13" s="104"/>
      <c r="R13" s="104"/>
      <c r="S13" s="559"/>
      <c r="T13" s="1520">
        <v>46800030344</v>
      </c>
      <c r="U13" s="104"/>
    </row>
    <row r="14" spans="1:21" ht="12" customHeight="1" x14ac:dyDescent="0.2">
      <c r="A14" s="850" t="s">
        <v>1938</v>
      </c>
      <c r="B14" s="867" t="s">
        <v>857</v>
      </c>
      <c r="C14" s="852" t="s">
        <v>858</v>
      </c>
      <c r="D14" s="895">
        <v>0</v>
      </c>
      <c r="E14" s="895">
        <v>0.43</v>
      </c>
      <c r="F14" s="893">
        <f t="shared" si="0"/>
        <v>0.43</v>
      </c>
      <c r="G14" s="894">
        <f>F14</f>
        <v>0.43</v>
      </c>
      <c r="H14" s="874">
        <v>1290</v>
      </c>
      <c r="I14" s="853" t="s">
        <v>17</v>
      </c>
      <c r="J14" s="854"/>
      <c r="K14" s="855"/>
      <c r="L14" s="855"/>
      <c r="M14" s="855"/>
      <c r="N14" s="855"/>
      <c r="O14" s="855"/>
      <c r="P14" s="855"/>
      <c r="Q14" s="855"/>
      <c r="R14" s="855"/>
      <c r="S14" s="112"/>
      <c r="T14" s="1525">
        <v>46800030346</v>
      </c>
      <c r="U14" s="855"/>
    </row>
    <row r="15" spans="1:21" ht="12" customHeight="1" x14ac:dyDescent="0.2">
      <c r="A15" s="116" t="s">
        <v>1939</v>
      </c>
      <c r="B15" s="864" t="s">
        <v>826</v>
      </c>
      <c r="C15" s="749" t="s">
        <v>827</v>
      </c>
      <c r="D15" s="888">
        <v>0</v>
      </c>
      <c r="E15" s="888">
        <v>0.26</v>
      </c>
      <c r="F15" s="884">
        <f t="shared" ref="F15:F36" si="1">SUM(E15-D15)</f>
        <v>0.26</v>
      </c>
      <c r="G15" s="885"/>
      <c r="H15" s="871">
        <v>1326</v>
      </c>
      <c r="I15" s="828" t="s">
        <v>18</v>
      </c>
      <c r="J15" s="95"/>
      <c r="K15" s="95"/>
      <c r="L15" s="95"/>
      <c r="M15" s="95"/>
      <c r="N15" s="95"/>
      <c r="O15" s="95"/>
      <c r="P15" s="95"/>
      <c r="Q15" s="95"/>
      <c r="R15" s="95"/>
      <c r="S15" s="523"/>
      <c r="T15" s="532">
        <v>46800030340</v>
      </c>
      <c r="U15" s="95"/>
    </row>
    <row r="16" spans="1:21" ht="12" customHeight="1" x14ac:dyDescent="0.2">
      <c r="A16" s="359"/>
      <c r="B16" s="214"/>
      <c r="C16" s="829"/>
      <c r="D16" s="889">
        <v>0.26</v>
      </c>
      <c r="E16" s="889">
        <v>4.34</v>
      </c>
      <c r="F16" s="890">
        <f t="shared" si="1"/>
        <v>4.08</v>
      </c>
      <c r="G16" s="891">
        <f>SUM(F15:F16)</f>
        <v>4.34</v>
      </c>
      <c r="H16" s="872">
        <v>22440</v>
      </c>
      <c r="I16" s="830" t="s">
        <v>16</v>
      </c>
      <c r="J16" s="97"/>
      <c r="K16" s="97"/>
      <c r="L16" s="97"/>
      <c r="M16" s="97"/>
      <c r="N16" s="97"/>
      <c r="O16" s="97"/>
      <c r="P16" s="97"/>
      <c r="Q16" s="97"/>
      <c r="R16" s="97"/>
      <c r="S16" s="519"/>
      <c r="T16" s="533">
        <v>46800030340</v>
      </c>
      <c r="U16" s="97"/>
    </row>
    <row r="17" spans="1:21" ht="12" customHeight="1" x14ac:dyDescent="0.2">
      <c r="A17" s="850" t="s">
        <v>1954</v>
      </c>
      <c r="B17" s="851" t="s">
        <v>859</v>
      </c>
      <c r="C17" s="852" t="s">
        <v>860</v>
      </c>
      <c r="D17" s="895">
        <v>0</v>
      </c>
      <c r="E17" s="895">
        <v>0.71</v>
      </c>
      <c r="F17" s="893">
        <v>0.71</v>
      </c>
      <c r="G17" s="894">
        <f>F17</f>
        <v>0.71</v>
      </c>
      <c r="H17" s="874">
        <v>2485</v>
      </c>
      <c r="I17" s="853" t="s">
        <v>16</v>
      </c>
      <c r="J17" s="854"/>
      <c r="K17" s="855"/>
      <c r="L17" s="855"/>
      <c r="M17" s="855"/>
      <c r="N17" s="855"/>
      <c r="O17" s="855"/>
      <c r="P17" s="855"/>
      <c r="Q17" s="855"/>
      <c r="R17" s="855"/>
      <c r="S17" s="112"/>
      <c r="T17" s="1541">
        <v>46800030024001</v>
      </c>
      <c r="U17" s="855"/>
    </row>
    <row r="18" spans="1:21" ht="21.95" customHeight="1" x14ac:dyDescent="0.2">
      <c r="A18" s="359" t="s">
        <v>1940</v>
      </c>
      <c r="B18" s="395" t="s">
        <v>845</v>
      </c>
      <c r="C18" s="93" t="s">
        <v>846</v>
      </c>
      <c r="D18" s="896">
        <v>0</v>
      </c>
      <c r="E18" s="896">
        <v>7.0000000000000007E-2</v>
      </c>
      <c r="F18" s="897">
        <f>SUM(E18-D18)</f>
        <v>7.0000000000000007E-2</v>
      </c>
      <c r="G18" s="898">
        <f>F18</f>
        <v>7.0000000000000007E-2</v>
      </c>
      <c r="H18" s="875">
        <v>280</v>
      </c>
      <c r="I18" s="846" t="s">
        <v>16</v>
      </c>
      <c r="J18" s="359"/>
      <c r="K18" s="359"/>
      <c r="L18" s="359"/>
      <c r="M18" s="359"/>
      <c r="N18" s="359"/>
      <c r="O18" s="359"/>
      <c r="P18" s="359"/>
      <c r="Q18" s="359"/>
      <c r="R18" s="359"/>
      <c r="S18" s="562"/>
      <c r="T18" s="1540">
        <v>46800030359</v>
      </c>
      <c r="U18" s="359"/>
    </row>
    <row r="19" spans="1:21" ht="12" customHeight="1" x14ac:dyDescent="0.2">
      <c r="A19" s="116" t="s">
        <v>1941</v>
      </c>
      <c r="B19" s="864" t="s">
        <v>828</v>
      </c>
      <c r="C19" s="749" t="s">
        <v>829</v>
      </c>
      <c r="D19" s="888">
        <v>0</v>
      </c>
      <c r="E19" s="888">
        <v>0.25</v>
      </c>
      <c r="F19" s="899">
        <f t="shared" si="1"/>
        <v>0.25</v>
      </c>
      <c r="G19" s="900"/>
      <c r="H19" s="876">
        <v>1000</v>
      </c>
      <c r="I19" s="831" t="s">
        <v>16</v>
      </c>
      <c r="J19" s="95"/>
      <c r="K19" s="95"/>
      <c r="L19" s="95"/>
      <c r="M19" s="95"/>
      <c r="N19" s="95"/>
      <c r="O19" s="95"/>
      <c r="P19" s="95"/>
      <c r="Q19" s="95"/>
      <c r="R19" s="95"/>
      <c r="S19" s="832"/>
      <c r="T19" s="1542">
        <v>46800030353</v>
      </c>
      <c r="U19" s="95"/>
    </row>
    <row r="20" spans="1:21" ht="12" customHeight="1" x14ac:dyDescent="0.2">
      <c r="A20" s="359"/>
      <c r="B20" s="214"/>
      <c r="C20" s="829"/>
      <c r="D20" s="889">
        <v>0.25</v>
      </c>
      <c r="E20" s="889">
        <v>0.45</v>
      </c>
      <c r="F20" s="901">
        <f t="shared" si="1"/>
        <v>0.2</v>
      </c>
      <c r="G20" s="891">
        <f>SUM(F19:F20)</f>
        <v>0.45</v>
      </c>
      <c r="H20" s="872">
        <v>1000</v>
      </c>
      <c r="I20" s="833" t="s">
        <v>16</v>
      </c>
      <c r="J20" s="97"/>
      <c r="K20" s="97"/>
      <c r="L20" s="97"/>
      <c r="M20" s="97"/>
      <c r="N20" s="97"/>
      <c r="O20" s="97"/>
      <c r="P20" s="97"/>
      <c r="Q20" s="97"/>
      <c r="R20" s="97"/>
      <c r="S20" s="834"/>
      <c r="T20" s="1543">
        <v>46800030338</v>
      </c>
      <c r="U20" s="97"/>
    </row>
    <row r="21" spans="1:21" ht="12" customHeight="1" x14ac:dyDescent="0.2">
      <c r="A21" s="116" t="s">
        <v>1942</v>
      </c>
      <c r="B21" s="864" t="s">
        <v>830</v>
      </c>
      <c r="C21" s="422" t="s">
        <v>223</v>
      </c>
      <c r="D21" s="888">
        <v>0</v>
      </c>
      <c r="E21" s="888">
        <v>2.7</v>
      </c>
      <c r="F21" s="899">
        <f t="shared" si="1"/>
        <v>2.7</v>
      </c>
      <c r="G21" s="900"/>
      <c r="H21" s="876">
        <v>16200</v>
      </c>
      <c r="I21" s="831" t="s">
        <v>18</v>
      </c>
      <c r="J21" s="95"/>
      <c r="K21" s="95"/>
      <c r="L21" s="95"/>
      <c r="M21" s="95"/>
      <c r="N21" s="95"/>
      <c r="O21" s="95"/>
      <c r="P21" s="95"/>
      <c r="Q21" s="95"/>
      <c r="R21" s="95"/>
      <c r="S21" s="832"/>
      <c r="T21" s="1542">
        <v>46800040051</v>
      </c>
      <c r="U21" s="95"/>
    </row>
    <row r="22" spans="1:21" ht="12" customHeight="1" x14ac:dyDescent="0.2">
      <c r="A22" s="111"/>
      <c r="B22" s="865"/>
      <c r="C22" s="423"/>
      <c r="D22" s="902">
        <v>2.7</v>
      </c>
      <c r="E22" s="902">
        <v>4.22</v>
      </c>
      <c r="F22" s="903">
        <f t="shared" si="1"/>
        <v>1.5199999999999996</v>
      </c>
      <c r="G22" s="904"/>
      <c r="H22" s="877">
        <v>9120</v>
      </c>
      <c r="I22" s="835" t="s"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836"/>
      <c r="T22" s="1544">
        <v>46800050091</v>
      </c>
      <c r="U22" s="96"/>
    </row>
    <row r="23" spans="1:21" ht="12" customHeight="1" x14ac:dyDescent="0.2">
      <c r="A23" s="359"/>
      <c r="B23" s="214"/>
      <c r="C23" s="425"/>
      <c r="D23" s="889">
        <v>4.22</v>
      </c>
      <c r="E23" s="889">
        <v>5.41</v>
      </c>
      <c r="F23" s="901">
        <f t="shared" si="1"/>
        <v>1.1900000000000004</v>
      </c>
      <c r="G23" s="905">
        <f>SUM(F21:F23)</f>
        <v>5.41</v>
      </c>
      <c r="H23" s="878">
        <v>7140</v>
      </c>
      <c r="I23" s="833" t="s">
        <v>18</v>
      </c>
      <c r="J23" s="97"/>
      <c r="K23" s="97"/>
      <c r="L23" s="97"/>
      <c r="M23" s="97"/>
      <c r="N23" s="97"/>
      <c r="O23" s="97"/>
      <c r="P23" s="97"/>
      <c r="Q23" s="97"/>
      <c r="R23" s="97"/>
      <c r="S23" s="834"/>
      <c r="T23" s="1543">
        <v>46800030142</v>
      </c>
      <c r="U23" s="97"/>
    </row>
    <row r="24" spans="1:21" ht="12" customHeight="1" x14ac:dyDescent="0.2">
      <c r="A24" s="116" t="s">
        <v>1943</v>
      </c>
      <c r="B24" s="864" t="s">
        <v>831</v>
      </c>
      <c r="C24" s="749" t="s">
        <v>832</v>
      </c>
      <c r="D24" s="888">
        <v>0</v>
      </c>
      <c r="E24" s="888">
        <v>0.78</v>
      </c>
      <c r="F24" s="884">
        <v>0.78</v>
      </c>
      <c r="G24" s="885">
        <f>F24</f>
        <v>0.78</v>
      </c>
      <c r="H24" s="871">
        <v>3970</v>
      </c>
      <c r="I24" s="837" t="s">
        <v>18</v>
      </c>
      <c r="J24" s="95"/>
      <c r="K24" s="95"/>
      <c r="L24" s="95"/>
      <c r="M24" s="95"/>
      <c r="N24" s="95"/>
      <c r="O24" s="95"/>
      <c r="P24" s="95"/>
      <c r="Q24" s="95"/>
      <c r="R24" s="95">
        <v>28</v>
      </c>
      <c r="S24" s="133">
        <v>12</v>
      </c>
      <c r="T24" s="95">
        <v>46800050063</v>
      </c>
      <c r="U24" s="95"/>
    </row>
    <row r="25" spans="1:21" ht="12" customHeight="1" x14ac:dyDescent="0.2">
      <c r="A25" s="104" t="s">
        <v>1944</v>
      </c>
      <c r="B25" s="396" t="s">
        <v>847</v>
      </c>
      <c r="C25" s="102" t="s">
        <v>848</v>
      </c>
      <c r="D25" s="239">
        <v>0</v>
      </c>
      <c r="E25" s="239">
        <v>1.1200000000000001</v>
      </c>
      <c r="F25" s="906">
        <f>SUM(E25-D25)</f>
        <v>1.1200000000000001</v>
      </c>
      <c r="G25" s="907">
        <f t="shared" ref="G25:G28" si="2">F25</f>
        <v>1.1200000000000001</v>
      </c>
      <c r="H25" s="879">
        <v>5600</v>
      </c>
      <c r="I25" s="847" t="s">
        <v>16</v>
      </c>
      <c r="J25" s="104"/>
      <c r="K25" s="104"/>
      <c r="L25" s="104"/>
      <c r="M25" s="104"/>
      <c r="N25" s="104"/>
      <c r="O25" s="104"/>
      <c r="P25" s="104"/>
      <c r="Q25" s="104"/>
      <c r="R25" s="104"/>
      <c r="S25" s="559"/>
      <c r="T25" s="104">
        <v>46800050093</v>
      </c>
      <c r="U25" s="104"/>
    </row>
    <row r="26" spans="1:21" ht="12" customHeight="1" x14ac:dyDescent="0.2">
      <c r="A26" s="856" t="s">
        <v>1945</v>
      </c>
      <c r="B26" s="867" t="s">
        <v>861</v>
      </c>
      <c r="C26" s="857" t="s">
        <v>862</v>
      </c>
      <c r="D26" s="889">
        <v>0.24</v>
      </c>
      <c r="E26" s="889">
        <v>0.45</v>
      </c>
      <c r="F26" s="890">
        <f>SUM(E26-D26)</f>
        <v>0.21000000000000002</v>
      </c>
      <c r="G26" s="908">
        <f>F26</f>
        <v>0.21000000000000002</v>
      </c>
      <c r="H26" s="880">
        <v>1050</v>
      </c>
      <c r="I26" s="858" t="s">
        <v>16</v>
      </c>
      <c r="J26" s="859"/>
      <c r="K26" s="860"/>
      <c r="L26" s="860"/>
      <c r="M26" s="860"/>
      <c r="N26" s="860"/>
      <c r="O26" s="860"/>
      <c r="P26" s="860"/>
      <c r="Q26" s="860"/>
      <c r="R26" s="860"/>
      <c r="S26" s="559"/>
      <c r="T26" s="711">
        <v>46800050109</v>
      </c>
      <c r="U26" s="95" t="s">
        <v>1431</v>
      </c>
    </row>
    <row r="27" spans="1:21" ht="12" customHeight="1" x14ac:dyDescent="0.2">
      <c r="A27" s="104" t="s">
        <v>1946</v>
      </c>
      <c r="B27" s="396" t="s">
        <v>849</v>
      </c>
      <c r="C27" s="844" t="s">
        <v>850</v>
      </c>
      <c r="D27" s="909">
        <v>0</v>
      </c>
      <c r="E27" s="909">
        <v>0.32</v>
      </c>
      <c r="F27" s="893">
        <f>SUM(E27-D27)</f>
        <v>0.32</v>
      </c>
      <c r="G27" s="894">
        <f t="shared" si="2"/>
        <v>0.32</v>
      </c>
      <c r="H27" s="874">
        <v>1600</v>
      </c>
      <c r="I27" s="838" t="s">
        <v>16</v>
      </c>
      <c r="J27" s="104"/>
      <c r="K27" s="104"/>
      <c r="L27" s="104"/>
      <c r="M27" s="104"/>
      <c r="N27" s="104"/>
      <c r="O27" s="104"/>
      <c r="P27" s="104"/>
      <c r="Q27" s="104"/>
      <c r="R27" s="104"/>
      <c r="S27" s="848"/>
      <c r="T27" s="104">
        <v>46800050095</v>
      </c>
      <c r="U27" s="104" t="s">
        <v>1431</v>
      </c>
    </row>
    <row r="28" spans="1:21" ht="12" customHeight="1" x14ac:dyDescent="0.2">
      <c r="A28" s="104" t="s">
        <v>1947</v>
      </c>
      <c r="B28" s="396" t="s">
        <v>851</v>
      </c>
      <c r="C28" s="849" t="s">
        <v>852</v>
      </c>
      <c r="D28" s="909">
        <v>0</v>
      </c>
      <c r="E28" s="909">
        <v>0.08</v>
      </c>
      <c r="F28" s="893">
        <f>SUM(E28-D28)</f>
        <v>0.08</v>
      </c>
      <c r="G28" s="894">
        <f t="shared" si="2"/>
        <v>0.08</v>
      </c>
      <c r="H28" s="874">
        <v>240</v>
      </c>
      <c r="I28" s="838" t="s">
        <v>17</v>
      </c>
      <c r="J28" s="104"/>
      <c r="K28" s="104"/>
      <c r="L28" s="104"/>
      <c r="M28" s="104"/>
      <c r="N28" s="104"/>
      <c r="O28" s="104"/>
      <c r="P28" s="104"/>
      <c r="Q28" s="104"/>
      <c r="R28" s="104"/>
      <c r="S28" s="559"/>
      <c r="T28" s="1520">
        <v>46800050178</v>
      </c>
      <c r="U28" s="104"/>
    </row>
    <row r="29" spans="1:21" ht="12" customHeight="1" x14ac:dyDescent="0.2">
      <c r="A29" s="104" t="s">
        <v>1948</v>
      </c>
      <c r="B29" s="866" t="s">
        <v>833</v>
      </c>
      <c r="C29" s="148" t="s">
        <v>834</v>
      </c>
      <c r="D29" s="909">
        <v>0</v>
      </c>
      <c r="E29" s="909">
        <v>2.66</v>
      </c>
      <c r="F29" s="893">
        <f t="shared" si="1"/>
        <v>2.66</v>
      </c>
      <c r="G29" s="894">
        <f>F29</f>
        <v>2.66</v>
      </c>
      <c r="H29" s="874">
        <v>10640</v>
      </c>
      <c r="I29" s="838" t="s">
        <v>16</v>
      </c>
      <c r="J29" s="104"/>
      <c r="K29" s="104"/>
      <c r="L29" s="104"/>
      <c r="M29" s="104"/>
      <c r="N29" s="104"/>
      <c r="O29" s="104"/>
      <c r="P29" s="104"/>
      <c r="Q29" s="104"/>
      <c r="R29" s="104"/>
      <c r="S29" s="559"/>
      <c r="T29" s="1520">
        <v>46800050164</v>
      </c>
      <c r="U29" s="104"/>
    </row>
    <row r="30" spans="1:21" ht="12" customHeight="1" x14ac:dyDescent="0.2">
      <c r="A30" s="856" t="s">
        <v>1949</v>
      </c>
      <c r="B30" s="868" t="s">
        <v>863</v>
      </c>
      <c r="C30" s="862" t="s">
        <v>864</v>
      </c>
      <c r="D30" s="909">
        <v>0</v>
      </c>
      <c r="E30" s="909">
        <v>0.48</v>
      </c>
      <c r="F30" s="893">
        <f>SUM(E30-D30)</f>
        <v>0.48</v>
      </c>
      <c r="G30" s="894">
        <f>F30</f>
        <v>0.48</v>
      </c>
      <c r="H30" s="881">
        <v>1920</v>
      </c>
      <c r="I30" s="858" t="s">
        <v>16</v>
      </c>
      <c r="J30" s="859"/>
      <c r="K30" s="860"/>
      <c r="L30" s="860"/>
      <c r="M30" s="860"/>
      <c r="N30" s="860"/>
      <c r="O30" s="860"/>
      <c r="P30" s="860"/>
      <c r="Q30" s="860"/>
      <c r="R30" s="860"/>
      <c r="S30" s="559"/>
      <c r="T30" s="1520">
        <v>46800050166</v>
      </c>
      <c r="U30" s="860"/>
    </row>
    <row r="31" spans="1:21" ht="12" customHeight="1" x14ac:dyDescent="0.2">
      <c r="A31" s="116" t="s">
        <v>1950</v>
      </c>
      <c r="B31" s="864" t="s">
        <v>835</v>
      </c>
      <c r="C31" s="839" t="s">
        <v>836</v>
      </c>
      <c r="D31" s="888">
        <v>0</v>
      </c>
      <c r="E31" s="888">
        <v>1.51</v>
      </c>
      <c r="F31" s="884">
        <f t="shared" si="1"/>
        <v>1.51</v>
      </c>
      <c r="G31" s="885"/>
      <c r="H31" s="871">
        <v>7550</v>
      </c>
      <c r="I31" s="828" t="s">
        <v>16</v>
      </c>
      <c r="J31" s="95"/>
      <c r="K31" s="95"/>
      <c r="L31" s="95"/>
      <c r="M31" s="95"/>
      <c r="N31" s="95"/>
      <c r="O31" s="95"/>
      <c r="P31" s="95"/>
      <c r="Q31" s="95"/>
      <c r="R31" s="95"/>
      <c r="S31" s="523"/>
      <c r="T31" s="532">
        <v>46800020153</v>
      </c>
      <c r="U31" s="95"/>
    </row>
    <row r="32" spans="1:21" ht="12" customHeight="1" x14ac:dyDescent="0.2">
      <c r="A32" s="359"/>
      <c r="B32" s="214"/>
      <c r="C32" s="840"/>
      <c r="D32" s="889">
        <v>1.51</v>
      </c>
      <c r="E32" s="889">
        <v>3.08</v>
      </c>
      <c r="F32" s="890">
        <f t="shared" si="1"/>
        <v>1.57</v>
      </c>
      <c r="G32" s="891">
        <f>SUM(F31:F32)</f>
        <v>3.08</v>
      </c>
      <c r="H32" s="872">
        <v>7850</v>
      </c>
      <c r="I32" s="830" t="s">
        <v>16</v>
      </c>
      <c r="J32" s="97"/>
      <c r="K32" s="97"/>
      <c r="L32" s="97"/>
      <c r="M32" s="97"/>
      <c r="N32" s="97"/>
      <c r="O32" s="97"/>
      <c r="P32" s="97"/>
      <c r="Q32" s="97"/>
      <c r="R32" s="97"/>
      <c r="S32" s="519"/>
      <c r="T32" s="533">
        <v>46800030337</v>
      </c>
      <c r="U32" s="97"/>
    </row>
    <row r="33" spans="1:21" ht="12" customHeight="1" x14ac:dyDescent="0.2">
      <c r="A33" s="116" t="s">
        <v>1951</v>
      </c>
      <c r="B33" s="394" t="s">
        <v>853</v>
      </c>
      <c r="C33" s="406" t="s">
        <v>854</v>
      </c>
      <c r="D33" s="888">
        <v>0</v>
      </c>
      <c r="E33" s="888">
        <v>0.62</v>
      </c>
      <c r="F33" s="884">
        <f t="shared" si="1"/>
        <v>0.62</v>
      </c>
      <c r="G33" s="885"/>
      <c r="H33" s="871">
        <v>1860</v>
      </c>
      <c r="I33" s="831" t="s">
        <v>17</v>
      </c>
      <c r="J33" s="95"/>
      <c r="K33" s="95"/>
      <c r="L33" s="95"/>
      <c r="M33" s="95"/>
      <c r="N33" s="95"/>
      <c r="O33" s="95"/>
      <c r="P33" s="95"/>
      <c r="Q33" s="95"/>
      <c r="R33" s="95"/>
      <c r="S33" s="98"/>
      <c r="T33" s="1522">
        <v>46800030339</v>
      </c>
      <c r="U33" s="95"/>
    </row>
    <row r="34" spans="1:21" ht="12" customHeight="1" x14ac:dyDescent="0.2">
      <c r="A34" s="359"/>
      <c r="B34" s="395"/>
      <c r="C34" s="418"/>
      <c r="D34" s="889">
        <v>0.62</v>
      </c>
      <c r="E34" s="889">
        <v>1.81</v>
      </c>
      <c r="F34" s="890">
        <f t="shared" si="1"/>
        <v>1.19</v>
      </c>
      <c r="G34" s="891">
        <f>SUM(F33:F34)</f>
        <v>1.81</v>
      </c>
      <c r="H34" s="872">
        <v>4760</v>
      </c>
      <c r="I34" s="833" t="s">
        <v>16</v>
      </c>
      <c r="J34" s="97"/>
      <c r="K34" s="97"/>
      <c r="L34" s="97"/>
      <c r="M34" s="97"/>
      <c r="N34" s="97"/>
      <c r="O34" s="97"/>
      <c r="P34" s="97"/>
      <c r="Q34" s="97"/>
      <c r="R34" s="97"/>
      <c r="S34" s="100"/>
      <c r="T34" s="1524">
        <v>46800020154</v>
      </c>
      <c r="U34" s="97"/>
    </row>
    <row r="35" spans="1:21" ht="12" customHeight="1" x14ac:dyDescent="0.2">
      <c r="A35" s="116" t="s">
        <v>1952</v>
      </c>
      <c r="B35" s="394" t="s">
        <v>855</v>
      </c>
      <c r="C35" s="839" t="s">
        <v>856</v>
      </c>
      <c r="D35" s="888">
        <v>0</v>
      </c>
      <c r="E35" s="888">
        <v>3.9</v>
      </c>
      <c r="F35" s="884">
        <f t="shared" si="1"/>
        <v>3.9</v>
      </c>
      <c r="G35" s="885"/>
      <c r="H35" s="871">
        <v>19500</v>
      </c>
      <c r="I35" s="828" t="s">
        <v>16</v>
      </c>
      <c r="J35" s="95"/>
      <c r="K35" s="95"/>
      <c r="L35" s="95"/>
      <c r="M35" s="95"/>
      <c r="N35" s="95"/>
      <c r="O35" s="95"/>
      <c r="P35" s="95"/>
      <c r="Q35" s="95"/>
      <c r="R35" s="95"/>
      <c r="S35" s="523"/>
      <c r="T35" s="532">
        <v>46800020150</v>
      </c>
      <c r="U35" s="95"/>
    </row>
    <row r="36" spans="1:21" ht="12" customHeight="1" x14ac:dyDescent="0.2">
      <c r="A36" s="359"/>
      <c r="B36" s="395"/>
      <c r="C36" s="840"/>
      <c r="D36" s="889">
        <v>3.9</v>
      </c>
      <c r="E36" s="889">
        <v>4.1100000000000003</v>
      </c>
      <c r="F36" s="890">
        <f t="shared" si="1"/>
        <v>0.21000000000000041</v>
      </c>
      <c r="G36" s="891">
        <f>SUM(F35:F36)</f>
        <v>4.1100000000000003</v>
      </c>
      <c r="H36" s="872">
        <v>630</v>
      </c>
      <c r="I36" s="830" t="s">
        <v>17</v>
      </c>
      <c r="J36" s="97"/>
      <c r="K36" s="97"/>
      <c r="L36" s="97"/>
      <c r="M36" s="97"/>
      <c r="N36" s="97"/>
      <c r="O36" s="97"/>
      <c r="P36" s="97"/>
      <c r="Q36" s="97"/>
      <c r="R36" s="97"/>
      <c r="S36" s="519"/>
      <c r="T36" s="533">
        <v>46800020150</v>
      </c>
      <c r="U36" s="97"/>
    </row>
    <row r="37" spans="1:21" ht="12" customHeight="1" x14ac:dyDescent="0.2">
      <c r="A37" s="850" t="s">
        <v>1953</v>
      </c>
      <c r="B37" s="867" t="s">
        <v>865</v>
      </c>
      <c r="C37" s="863" t="s">
        <v>866</v>
      </c>
      <c r="D37" s="910">
        <v>0</v>
      </c>
      <c r="E37" s="910">
        <v>1.39</v>
      </c>
      <c r="F37" s="911">
        <f t="shared" ref="F37:F42" si="3">SUM(E37-D37)</f>
        <v>1.39</v>
      </c>
      <c r="G37" s="912">
        <f t="shared" ref="G37" si="4">F37</f>
        <v>1.39</v>
      </c>
      <c r="H37" s="882">
        <v>5560</v>
      </c>
      <c r="I37" s="853" t="s">
        <v>16</v>
      </c>
      <c r="J37" s="854"/>
      <c r="K37" s="855"/>
      <c r="L37" s="855"/>
      <c r="M37" s="855"/>
      <c r="N37" s="855"/>
      <c r="O37" s="855"/>
      <c r="P37" s="855"/>
      <c r="Q37" s="855"/>
      <c r="R37" s="855"/>
      <c r="S37" s="559"/>
      <c r="T37" s="1520">
        <v>46800020149</v>
      </c>
      <c r="U37" s="855"/>
    </row>
    <row r="38" spans="1:21" ht="12" customHeight="1" x14ac:dyDescent="0.2">
      <c r="A38" s="856" t="s">
        <v>2197</v>
      </c>
      <c r="B38" s="868"/>
      <c r="C38" s="1363" t="s">
        <v>1430</v>
      </c>
      <c r="D38" s="888">
        <v>0</v>
      </c>
      <c r="E38" s="888">
        <v>0.59</v>
      </c>
      <c r="F38" s="884">
        <f t="shared" si="3"/>
        <v>0.59</v>
      </c>
      <c r="G38" s="885"/>
      <c r="H38" s="1418">
        <v>3745</v>
      </c>
      <c r="I38" s="1336" t="s">
        <v>18</v>
      </c>
      <c r="J38" s="1183"/>
      <c r="K38" s="1183"/>
      <c r="L38" s="1183"/>
      <c r="M38" s="1183"/>
      <c r="N38" s="1183"/>
      <c r="O38" s="1183"/>
      <c r="P38" s="1183"/>
      <c r="Q38" s="1183"/>
      <c r="R38" s="1183"/>
      <c r="S38" s="1183"/>
      <c r="T38" s="1230">
        <v>46800050171</v>
      </c>
      <c r="U38" s="1230" t="s">
        <v>1431</v>
      </c>
    </row>
    <row r="39" spans="1:21" ht="12" customHeight="1" x14ac:dyDescent="0.2">
      <c r="A39" s="1328"/>
      <c r="B39" s="1352"/>
      <c r="C39" s="1366"/>
      <c r="D39" s="889">
        <v>0.59</v>
      </c>
      <c r="E39" s="889">
        <v>0.64</v>
      </c>
      <c r="F39" s="890">
        <f t="shared" si="3"/>
        <v>5.0000000000000044E-2</v>
      </c>
      <c r="G39" s="891">
        <f>SUM(F38:F39)</f>
        <v>0.64</v>
      </c>
      <c r="H39" s="1211">
        <v>200</v>
      </c>
      <c r="I39" s="1419" t="s">
        <v>16</v>
      </c>
      <c r="J39" s="1198"/>
      <c r="K39" s="1198"/>
      <c r="L39" s="1198"/>
      <c r="M39" s="1198"/>
      <c r="N39" s="1198"/>
      <c r="O39" s="1198"/>
      <c r="P39" s="1198"/>
      <c r="Q39" s="1198"/>
      <c r="R39" s="1198"/>
      <c r="S39" s="1198"/>
      <c r="T39" s="1257">
        <v>46800050171</v>
      </c>
      <c r="U39" s="1257"/>
    </row>
    <row r="40" spans="1:21" ht="12" customHeight="1" x14ac:dyDescent="0.2">
      <c r="A40" s="856" t="s">
        <v>2198</v>
      </c>
      <c r="B40" s="868"/>
      <c r="C40" s="1363" t="s">
        <v>1432</v>
      </c>
      <c r="D40" s="888">
        <v>0</v>
      </c>
      <c r="E40" s="888">
        <v>0.22</v>
      </c>
      <c r="F40" s="884">
        <f t="shared" si="3"/>
        <v>0.22</v>
      </c>
      <c r="G40" s="885">
        <f>F40</f>
        <v>0.22</v>
      </c>
      <c r="H40" s="1418">
        <v>880</v>
      </c>
      <c r="I40" s="1336" t="s">
        <v>18</v>
      </c>
      <c r="J40" s="1183"/>
      <c r="K40" s="1183"/>
      <c r="L40" s="1183"/>
      <c r="M40" s="1183"/>
      <c r="N40" s="1183"/>
      <c r="O40" s="1183"/>
      <c r="P40" s="1183"/>
      <c r="Q40" s="1183"/>
      <c r="R40" s="1183"/>
      <c r="S40" s="1183"/>
      <c r="T40" s="1230">
        <v>46800030374</v>
      </c>
      <c r="U40" s="1230" t="s">
        <v>1434</v>
      </c>
    </row>
    <row r="41" spans="1:21" ht="12" customHeight="1" x14ac:dyDescent="0.2">
      <c r="A41" s="1333" t="s">
        <v>2199</v>
      </c>
      <c r="B41" s="1350"/>
      <c r="C41" s="1363" t="s">
        <v>1433</v>
      </c>
      <c r="D41" s="888">
        <v>0</v>
      </c>
      <c r="E41" s="888">
        <v>0.127</v>
      </c>
      <c r="F41" s="884">
        <f t="shared" si="3"/>
        <v>0.127</v>
      </c>
      <c r="G41" s="885"/>
      <c r="H41" s="1209">
        <v>445</v>
      </c>
      <c r="I41" s="1336" t="s">
        <v>18</v>
      </c>
      <c r="J41" s="1183"/>
      <c r="K41" s="1183"/>
      <c r="L41" s="1183"/>
      <c r="M41" s="1183"/>
      <c r="N41" s="1183"/>
      <c r="O41" s="1183"/>
      <c r="P41" s="1183"/>
      <c r="Q41" s="1183"/>
      <c r="R41" s="1183"/>
      <c r="S41" s="1183"/>
      <c r="T41" s="1230">
        <v>46800030388</v>
      </c>
      <c r="U41" s="1230" t="s">
        <v>1434</v>
      </c>
    </row>
    <row r="42" spans="1:21" ht="12" customHeight="1" x14ac:dyDescent="0.2">
      <c r="A42" s="1328"/>
      <c r="B42" s="1352"/>
      <c r="C42" s="1366"/>
      <c r="D42" s="889">
        <v>0.127</v>
      </c>
      <c r="E42" s="889">
        <v>0.35599999999999998</v>
      </c>
      <c r="F42" s="890">
        <f t="shared" si="3"/>
        <v>0.22899999999999998</v>
      </c>
      <c r="G42" s="891">
        <f>SUM(F41:F42)</f>
        <v>0.35599999999999998</v>
      </c>
      <c r="H42" s="1211">
        <v>687</v>
      </c>
      <c r="I42" s="1419" t="s">
        <v>17</v>
      </c>
      <c r="J42" s="1198"/>
      <c r="K42" s="1198"/>
      <c r="L42" s="1198"/>
      <c r="M42" s="1198"/>
      <c r="N42" s="1198"/>
      <c r="O42" s="1198"/>
      <c r="P42" s="1198"/>
      <c r="Q42" s="1198"/>
      <c r="R42" s="1198"/>
      <c r="S42" s="1198"/>
      <c r="T42" s="1257">
        <v>46800030388</v>
      </c>
      <c r="U42" s="1257" t="s">
        <v>1434</v>
      </c>
    </row>
    <row r="43" spans="1:21" ht="5.0999999999999996" customHeight="1" x14ac:dyDescent="0.2">
      <c r="A43" s="28"/>
      <c r="B43" s="28"/>
      <c r="C43" s="29"/>
      <c r="F43" s="23"/>
      <c r="G43" s="23"/>
      <c r="M43" s="45"/>
      <c r="N43" s="41"/>
      <c r="R43" s="41"/>
      <c r="S43" s="41"/>
    </row>
    <row r="44" spans="1:21" ht="12" customHeight="1" x14ac:dyDescent="0.2">
      <c r="A44" s="30" t="s">
        <v>823</v>
      </c>
      <c r="B44" s="17"/>
      <c r="C44" s="17"/>
      <c r="D44" s="17"/>
      <c r="E44" s="17"/>
      <c r="F44" s="37"/>
      <c r="G44" s="304">
        <f>SUM(G8:G42)</f>
        <v>35.686000000000007</v>
      </c>
      <c r="H44" s="31">
        <f>SUM(H8:H42)</f>
        <v>171778</v>
      </c>
      <c r="I44" s="18"/>
      <c r="J44" s="8"/>
      <c r="K44" s="19"/>
      <c r="L44" s="20" t="s">
        <v>19</v>
      </c>
      <c r="M44" s="46">
        <f>SUM(M8:M42)</f>
        <v>0</v>
      </c>
      <c r="N44" s="42">
        <f>SUM(N8:N42)</f>
        <v>0</v>
      </c>
      <c r="O44" s="16"/>
      <c r="P44" s="16"/>
      <c r="Q44" s="20" t="s">
        <v>20</v>
      </c>
      <c r="R44" s="42">
        <f>SUM(R8:R42)</f>
        <v>28</v>
      </c>
      <c r="S44" s="42">
        <f>SUM(S8:S42)</f>
        <v>12</v>
      </c>
      <c r="T44" s="16"/>
    </row>
    <row r="45" spans="1:21" ht="12" customHeight="1" x14ac:dyDescent="0.2">
      <c r="A45" s="32" t="s">
        <v>21</v>
      </c>
      <c r="B45" s="21"/>
      <c r="C45" s="21"/>
      <c r="D45" s="21"/>
      <c r="E45" s="21"/>
      <c r="F45" s="37"/>
      <c r="G45" s="47">
        <f>SUMIF(I8:I42,"melnais",F8:F42)+SUMIF(I8:I42,"virsmas aps.",F8:F42)</f>
        <v>7.3869999999999996</v>
      </c>
      <c r="H45" s="48">
        <f>SUMIF(I8:I42,"melnais",H8:H42)+SUMIF(I8:I42,"virsmas aps.",H8:H42)</f>
        <v>42826</v>
      </c>
      <c r="I45" s="22"/>
      <c r="J45" s="23"/>
      <c r="K45" s="16"/>
      <c r="L45" s="16"/>
      <c r="M45" s="24"/>
      <c r="N45" s="24"/>
      <c r="O45" s="16"/>
      <c r="P45" s="16"/>
      <c r="Q45" s="16"/>
      <c r="R45" s="16"/>
      <c r="S45" s="16"/>
      <c r="T45" s="16"/>
    </row>
    <row r="46" spans="1:21" ht="12" customHeight="1" x14ac:dyDescent="0.2">
      <c r="A46" s="32" t="s">
        <v>22</v>
      </c>
      <c r="B46" s="21"/>
      <c r="C46" s="21"/>
      <c r="D46" s="21"/>
      <c r="E46" s="21"/>
      <c r="F46" s="37"/>
      <c r="G46" s="47">
        <f>SUMIF(I8:I42,"bruģis",F8:F42)</f>
        <v>0</v>
      </c>
      <c r="H46" s="48">
        <f>SUMIF(I8:I42,"bruģis",H8:H42)</f>
        <v>0</v>
      </c>
      <c r="J46" s="58"/>
      <c r="K46" s="58"/>
      <c r="L46" s="58"/>
      <c r="O46" s="16"/>
      <c r="P46" s="16"/>
      <c r="Q46" s="16"/>
      <c r="R46" s="16"/>
      <c r="S46" s="16"/>
      <c r="T46" s="16"/>
    </row>
    <row r="47" spans="1:21" ht="12" customHeight="1" x14ac:dyDescent="0.2">
      <c r="A47" s="32" t="s">
        <v>23</v>
      </c>
      <c r="B47" s="21"/>
      <c r="C47" s="21"/>
      <c r="D47" s="21"/>
      <c r="E47" s="21"/>
      <c r="F47" s="37"/>
      <c r="G47" s="47">
        <f>SUMIF(I8:I42,"grants",F8:F42)</f>
        <v>24.610000000000007</v>
      </c>
      <c r="H47" s="48">
        <f>SUMIF(I8:I42,"grants",H8:H42)</f>
        <v>117885</v>
      </c>
      <c r="J47" s="58"/>
      <c r="K47" s="16"/>
      <c r="L47" s="58" t="s">
        <v>46</v>
      </c>
      <c r="O47" s="16"/>
      <c r="P47" s="16"/>
      <c r="Q47" s="16"/>
      <c r="R47" s="16"/>
      <c r="S47" s="16"/>
      <c r="T47" s="16"/>
    </row>
    <row r="48" spans="1:21" ht="12" customHeight="1" x14ac:dyDescent="0.2">
      <c r="A48" s="32" t="s">
        <v>25</v>
      </c>
      <c r="B48" s="21"/>
      <c r="C48" s="21"/>
      <c r="D48" s="21"/>
      <c r="E48" s="21"/>
      <c r="F48" s="37"/>
      <c r="G48" s="47">
        <f>SUMIF(I8:I42,"cits segums",F8:F42)</f>
        <v>3.6890000000000009</v>
      </c>
      <c r="H48" s="48">
        <f>SUMIF(I8:I42,"cits segums",H8:H42)</f>
        <v>11067</v>
      </c>
      <c r="I48" s="23"/>
      <c r="J48" s="8"/>
      <c r="K48" s="25"/>
      <c r="O48" s="16"/>
      <c r="P48" s="16"/>
      <c r="Q48" s="16"/>
      <c r="R48" s="16"/>
      <c r="S48" s="16"/>
      <c r="T48" s="16"/>
    </row>
    <row r="49" spans="1:21" ht="5.0999999999999996" customHeight="1" x14ac:dyDescent="0.2">
      <c r="A49" s="5"/>
      <c r="B49" s="5"/>
      <c r="C49" s="5"/>
      <c r="D49" s="5"/>
      <c r="E49" s="5"/>
      <c r="F49" s="26"/>
      <c r="G49" s="26"/>
      <c r="H49" s="33"/>
      <c r="I49" s="14"/>
      <c r="J49" s="8"/>
      <c r="K49" s="16"/>
      <c r="O49" s="16"/>
      <c r="P49" s="16"/>
      <c r="Q49" s="16"/>
      <c r="R49" s="16"/>
      <c r="S49" s="16"/>
      <c r="T49" s="16"/>
    </row>
    <row r="50" spans="1:21" ht="12" customHeight="1" x14ac:dyDescent="0.2">
      <c r="A50" s="4" t="s">
        <v>45</v>
      </c>
      <c r="B50" s="50" t="str">
        <f>AN!B65</f>
        <v>SIA "Ceļu inženieri" ceļu būvtehiķis Uldis Bite</v>
      </c>
      <c r="C50" s="50"/>
      <c r="D50" s="50"/>
      <c r="E50" s="50"/>
      <c r="F50" s="50"/>
      <c r="G50" s="27"/>
      <c r="H50" s="54" t="s">
        <v>41</v>
      </c>
      <c r="I50" s="1588" t="str">
        <f>AN!I65</f>
        <v>2024.gada 4.novembris</v>
      </c>
      <c r="J50" s="1588"/>
      <c r="K50" s="53"/>
      <c r="L50" s="54" t="s">
        <v>42</v>
      </c>
      <c r="M50" s="27"/>
      <c r="N50" s="27"/>
      <c r="Q50" s="16"/>
      <c r="R50" s="16"/>
      <c r="S50" s="16"/>
      <c r="T50" s="16"/>
    </row>
    <row r="51" spans="1:21" ht="5.0999999999999996" customHeight="1" x14ac:dyDescent="0.2">
      <c r="A51" s="6"/>
      <c r="B51" s="51"/>
      <c r="C51" s="51"/>
      <c r="D51" s="51"/>
      <c r="E51" s="51"/>
      <c r="F51" s="51"/>
      <c r="G51" s="57"/>
      <c r="H51" s="52"/>
      <c r="I51" s="51"/>
      <c r="J51" s="51"/>
      <c r="K51" s="52"/>
      <c r="L51" s="55"/>
      <c r="N51" s="57"/>
      <c r="O51" s="57"/>
      <c r="P51" s="39"/>
      <c r="Q51" s="16"/>
      <c r="R51" s="16"/>
      <c r="S51" s="16"/>
      <c r="T51" s="16"/>
    </row>
    <row r="52" spans="1:21" ht="12" customHeight="1" x14ac:dyDescent="0.2">
      <c r="A52" s="4" t="s">
        <v>44</v>
      </c>
      <c r="B52" s="50" t="str">
        <f>AN!B67</f>
        <v>Dobeles novada domes priekšsēdētājs Ivars Gorskis</v>
      </c>
      <c r="C52" s="50"/>
      <c r="D52" s="50"/>
      <c r="E52" s="50"/>
      <c r="F52" s="50"/>
      <c r="G52" s="27"/>
      <c r="H52" s="54" t="s">
        <v>41</v>
      </c>
      <c r="I52" s="1588"/>
      <c r="J52" s="1588"/>
      <c r="K52" s="53"/>
      <c r="L52" s="54" t="s">
        <v>42</v>
      </c>
      <c r="M52" s="27"/>
      <c r="N52" s="27"/>
      <c r="Q52" s="16"/>
      <c r="R52" s="16"/>
      <c r="S52" s="16"/>
      <c r="T52" s="16"/>
    </row>
    <row r="53" spans="1:21" ht="5.0999999999999996" customHeight="1" x14ac:dyDescent="0.2">
      <c r="A53" s="4"/>
      <c r="B53" s="51"/>
      <c r="C53" s="51"/>
      <c r="D53" s="51"/>
      <c r="E53" s="51"/>
      <c r="F53" s="51"/>
      <c r="G53" s="57"/>
      <c r="H53" s="52"/>
      <c r="I53" s="51"/>
      <c r="J53" s="51"/>
      <c r="K53" s="52"/>
      <c r="L53" s="55"/>
      <c r="N53" s="57"/>
      <c r="O53" s="57"/>
      <c r="P53" s="39"/>
      <c r="Q53" s="16"/>
      <c r="R53" s="16"/>
      <c r="S53" s="16"/>
      <c r="T53" s="16"/>
    </row>
    <row r="54" spans="1:21" ht="12" customHeight="1" x14ac:dyDescent="0.2">
      <c r="A54" s="4" t="s">
        <v>43</v>
      </c>
      <c r="B54" s="50" t="str">
        <f>AN!B69</f>
        <v>VSIA "Latvijas Valsts ceļi" Zemgales reģisonālā nodaļa</v>
      </c>
      <c r="C54" s="50"/>
      <c r="D54" s="50"/>
      <c r="E54" s="50"/>
      <c r="F54" s="50"/>
      <c r="G54" s="27"/>
      <c r="H54" s="54" t="s">
        <v>41</v>
      </c>
      <c r="I54" s="1588"/>
      <c r="J54" s="1588"/>
      <c r="K54" s="53"/>
      <c r="L54" s="54" t="s">
        <v>42</v>
      </c>
      <c r="M54" s="27"/>
      <c r="N54" s="27"/>
      <c r="Q54" s="16"/>
      <c r="R54" s="16"/>
      <c r="S54" s="16"/>
      <c r="T54" s="16"/>
    </row>
    <row r="55" spans="1:21" ht="5.0999999999999996" customHeight="1" x14ac:dyDescent="0.2">
      <c r="D55" s="1589"/>
      <c r="E55" s="1589"/>
      <c r="F55" s="1589"/>
      <c r="G55" s="1590"/>
      <c r="H55" s="1590"/>
      <c r="I55" s="1589"/>
      <c r="J55" s="1589"/>
      <c r="K55" s="1590"/>
      <c r="L55" s="1590"/>
      <c r="N55" s="1591"/>
      <c r="O55" s="1591"/>
      <c r="P55" s="39"/>
    </row>
    <row r="56" spans="1:21" ht="14.1" customHeight="1" x14ac:dyDescent="0.25">
      <c r="A56" s="16"/>
      <c r="B56" s="1592" t="s">
        <v>338</v>
      </c>
      <c r="C56" s="1592"/>
      <c r="D56" s="1592"/>
      <c r="E56" s="1592"/>
      <c r="F56" s="1592"/>
      <c r="G56" s="1592"/>
      <c r="H56" s="1592"/>
      <c r="I56" s="1592"/>
      <c r="J56" s="1592"/>
      <c r="K56" s="1592"/>
      <c r="L56" s="1592"/>
      <c r="M56" s="1592"/>
      <c r="N56" s="1592"/>
      <c r="O56" s="1592"/>
      <c r="P56" s="1592"/>
      <c r="Q56" s="1592"/>
      <c r="R56" s="1592"/>
      <c r="S56" s="1592"/>
      <c r="T56" s="1592"/>
      <c r="U56" s="56"/>
    </row>
  </sheetData>
  <mergeCells count="28">
    <mergeCell ref="T3:T5"/>
    <mergeCell ref="U3:U6"/>
    <mergeCell ref="D4:I4"/>
    <mergeCell ref="J4:Q4"/>
    <mergeCell ref="R4:S5"/>
    <mergeCell ref="D5:E5"/>
    <mergeCell ref="I52:J52"/>
    <mergeCell ref="I54:J54"/>
    <mergeCell ref="E1:P2"/>
    <mergeCell ref="A3:A6"/>
    <mergeCell ref="B3:C6"/>
    <mergeCell ref="D3:S3"/>
    <mergeCell ref="D55:L55"/>
    <mergeCell ref="N55:O55"/>
    <mergeCell ref="B56:T56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50:J50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162A-E565-44FD-A9CD-4D24ED318FC9}">
  <dimension ref="A1:U73"/>
  <sheetViews>
    <sheetView showGridLines="0" view="pageLayout" zoomScaleNormal="100" zoomScaleSheetLayoutView="100" workbookViewId="0">
      <selection activeCell="T31" sqref="T31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867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21.95" customHeight="1" x14ac:dyDescent="0.2">
      <c r="A8" s="104" t="s">
        <v>1955</v>
      </c>
      <c r="B8" s="122" t="s">
        <v>869</v>
      </c>
      <c r="C8" s="913" t="s">
        <v>870</v>
      </c>
      <c r="D8" s="251">
        <v>0</v>
      </c>
      <c r="E8" s="251">
        <f>D8+F8+0.01</f>
        <v>2.4099999999999997</v>
      </c>
      <c r="F8" s="272">
        <v>2.4</v>
      </c>
      <c r="G8" s="273">
        <f>F8</f>
        <v>2.4</v>
      </c>
      <c r="H8" s="402">
        <v>9600</v>
      </c>
      <c r="I8" s="109" t="s">
        <v>16</v>
      </c>
      <c r="J8" s="161" t="s">
        <v>1202</v>
      </c>
      <c r="K8" s="104">
        <v>0.16</v>
      </c>
      <c r="L8" s="559" t="s">
        <v>871</v>
      </c>
      <c r="M8" s="104">
        <v>9.8000000000000007</v>
      </c>
      <c r="N8" s="104">
        <v>46</v>
      </c>
      <c r="O8" s="104"/>
      <c r="P8" s="104"/>
      <c r="Q8" s="104" t="s">
        <v>872</v>
      </c>
      <c r="R8" s="104"/>
      <c r="S8" s="104"/>
      <c r="T8" s="104">
        <v>46840040199</v>
      </c>
      <c r="U8" s="104"/>
    </row>
    <row r="9" spans="1:21" ht="12" customHeight="1" x14ac:dyDescent="0.2">
      <c r="A9" s="104" t="s">
        <v>1956</v>
      </c>
      <c r="B9" s="122" t="s">
        <v>918</v>
      </c>
      <c r="C9" s="913" t="s">
        <v>919</v>
      </c>
      <c r="D9" s="251">
        <v>0</v>
      </c>
      <c r="E9" s="251">
        <f>D9+F9</f>
        <v>0.66</v>
      </c>
      <c r="F9" s="272">
        <v>0.66</v>
      </c>
      <c r="G9" s="273">
        <f>F9</f>
        <v>0.66</v>
      </c>
      <c r="H9" s="402">
        <v>2310</v>
      </c>
      <c r="I9" s="109" t="s">
        <v>16</v>
      </c>
      <c r="J9" s="104"/>
      <c r="K9" s="770"/>
      <c r="L9" s="559"/>
      <c r="M9" s="104"/>
      <c r="N9" s="104"/>
      <c r="O9" s="104"/>
      <c r="P9" s="104"/>
      <c r="Q9" s="104"/>
      <c r="R9" s="104"/>
      <c r="S9" s="104"/>
      <c r="T9" s="104">
        <v>46840040193</v>
      </c>
      <c r="U9" s="104"/>
    </row>
    <row r="10" spans="1:21" ht="12" customHeight="1" x14ac:dyDescent="0.2">
      <c r="A10" s="104" t="s">
        <v>1957</v>
      </c>
      <c r="B10" s="137" t="s">
        <v>873</v>
      </c>
      <c r="C10" s="914" t="s">
        <v>874</v>
      </c>
      <c r="D10" s="251">
        <v>0</v>
      </c>
      <c r="E10" s="251">
        <f>D10+F10</f>
        <v>1.98</v>
      </c>
      <c r="F10" s="272">
        <v>1.98</v>
      </c>
      <c r="G10" s="273">
        <f>F10</f>
        <v>1.98</v>
      </c>
      <c r="H10" s="402">
        <v>7920</v>
      </c>
      <c r="I10" s="109" t="s">
        <v>16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>
        <v>46840040189</v>
      </c>
      <c r="U10" s="104"/>
    </row>
    <row r="11" spans="1:21" ht="12" customHeight="1" x14ac:dyDescent="0.2">
      <c r="A11" s="116" t="s">
        <v>1958</v>
      </c>
      <c r="B11" s="394" t="s">
        <v>920</v>
      </c>
      <c r="C11" s="141" t="s">
        <v>921</v>
      </c>
      <c r="D11" s="247">
        <v>0</v>
      </c>
      <c r="E11" s="247">
        <f>D11+F11</f>
        <v>1.24</v>
      </c>
      <c r="F11" s="492">
        <v>1.24</v>
      </c>
      <c r="G11" s="493">
        <f>F11</f>
        <v>1.24</v>
      </c>
      <c r="H11" s="404">
        <v>4960</v>
      </c>
      <c r="I11" s="107" t="s">
        <v>16</v>
      </c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>
        <v>46840010079</v>
      </c>
      <c r="U11" s="359"/>
    </row>
    <row r="12" spans="1:21" ht="12" customHeight="1" x14ac:dyDescent="0.2">
      <c r="A12" s="116" t="s">
        <v>1959</v>
      </c>
      <c r="B12" s="394" t="s">
        <v>875</v>
      </c>
      <c r="C12" s="141" t="s">
        <v>876</v>
      </c>
      <c r="D12" s="223">
        <v>0</v>
      </c>
      <c r="E12" s="223">
        <f>D12+F12</f>
        <v>3.18</v>
      </c>
      <c r="F12" s="279">
        <v>3.18</v>
      </c>
      <c r="G12" s="259"/>
      <c r="H12" s="398">
        <v>12720</v>
      </c>
      <c r="I12" s="85" t="s">
        <v>16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>
        <v>46840020075</v>
      </c>
      <c r="U12" s="95"/>
    </row>
    <row r="13" spans="1:21" ht="12" customHeight="1" x14ac:dyDescent="0.2">
      <c r="A13" s="359"/>
      <c r="B13" s="395"/>
      <c r="C13" s="149"/>
      <c r="D13" s="231">
        <v>3.18</v>
      </c>
      <c r="E13" s="231">
        <v>3.86</v>
      </c>
      <c r="F13" s="280">
        <v>0.68</v>
      </c>
      <c r="G13" s="265">
        <f>SUM(F12:F13)</f>
        <v>3.8600000000000003</v>
      </c>
      <c r="H13" s="400">
        <v>2720</v>
      </c>
      <c r="I13" s="90" t="s">
        <v>16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462">
        <v>46840020001001</v>
      </c>
      <c r="U13" s="97"/>
    </row>
    <row r="14" spans="1:21" ht="12" customHeight="1" x14ac:dyDescent="0.2">
      <c r="A14" s="104" t="s">
        <v>1960</v>
      </c>
      <c r="B14" s="137" t="s">
        <v>922</v>
      </c>
      <c r="C14" s="914" t="s">
        <v>923</v>
      </c>
      <c r="D14" s="251">
        <v>0</v>
      </c>
      <c r="E14" s="251">
        <f>D14+F14</f>
        <v>0.63</v>
      </c>
      <c r="F14" s="272">
        <v>0.63</v>
      </c>
      <c r="G14" s="273">
        <f>F14</f>
        <v>0.63</v>
      </c>
      <c r="H14" s="402">
        <v>2520</v>
      </c>
      <c r="I14" s="109" t="s">
        <v>16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>
        <v>46840020086</v>
      </c>
      <c r="U14" s="104"/>
    </row>
    <row r="15" spans="1:21" ht="12" customHeight="1" x14ac:dyDescent="0.2">
      <c r="A15" s="116" t="s">
        <v>1961</v>
      </c>
      <c r="B15" s="394" t="s">
        <v>877</v>
      </c>
      <c r="C15" s="141" t="s">
        <v>878</v>
      </c>
      <c r="D15" s="223">
        <v>0</v>
      </c>
      <c r="E15" s="223">
        <f t="shared" ref="E15:E24" si="0">D15+F15</f>
        <v>1.23</v>
      </c>
      <c r="F15" s="279">
        <v>1.23</v>
      </c>
      <c r="G15" s="259"/>
      <c r="H15" s="398">
        <v>6150</v>
      </c>
      <c r="I15" s="85" t="s">
        <v>16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>
        <v>46840030050</v>
      </c>
      <c r="U15" s="95"/>
    </row>
    <row r="16" spans="1:21" ht="12" customHeight="1" x14ac:dyDescent="0.2">
      <c r="A16" s="359"/>
      <c r="B16" s="395"/>
      <c r="C16" s="149"/>
      <c r="D16" s="231">
        <f>E15</f>
        <v>1.23</v>
      </c>
      <c r="E16" s="231">
        <f t="shared" si="0"/>
        <v>1.98</v>
      </c>
      <c r="F16" s="280">
        <v>0.75</v>
      </c>
      <c r="G16" s="265">
        <f>SUM(F15:F16)</f>
        <v>1.98</v>
      </c>
      <c r="H16" s="400">
        <v>3750</v>
      </c>
      <c r="I16" s="90" t="s">
        <v>16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>
        <v>46840020076</v>
      </c>
      <c r="U16" s="97"/>
    </row>
    <row r="17" spans="1:21" ht="12" customHeight="1" x14ac:dyDescent="0.2">
      <c r="A17" s="359" t="s">
        <v>1962</v>
      </c>
      <c r="B17" s="137" t="s">
        <v>924</v>
      </c>
      <c r="C17" s="914" t="s">
        <v>925</v>
      </c>
      <c r="D17" s="251">
        <v>0</v>
      </c>
      <c r="E17" s="251">
        <f>D17+F17</f>
        <v>1</v>
      </c>
      <c r="F17" s="272">
        <v>1</v>
      </c>
      <c r="G17" s="273">
        <f>F17</f>
        <v>1</v>
      </c>
      <c r="H17" s="402">
        <v>5000</v>
      </c>
      <c r="I17" s="109" t="s">
        <v>16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>
        <v>46840020072</v>
      </c>
      <c r="U17" s="104"/>
    </row>
    <row r="18" spans="1:21" ht="12" customHeight="1" x14ac:dyDescent="0.2">
      <c r="A18" s="104" t="s">
        <v>1963</v>
      </c>
      <c r="B18" s="137" t="s">
        <v>879</v>
      </c>
      <c r="C18" s="914" t="s">
        <v>880</v>
      </c>
      <c r="D18" s="251">
        <v>0</v>
      </c>
      <c r="E18" s="251">
        <f t="shared" si="0"/>
        <v>0.18</v>
      </c>
      <c r="F18" s="272">
        <v>0.18</v>
      </c>
      <c r="G18" s="273">
        <f>F18</f>
        <v>0.18</v>
      </c>
      <c r="H18" s="402">
        <v>540</v>
      </c>
      <c r="I18" s="109" t="s">
        <v>16</v>
      </c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>
        <v>46840030075</v>
      </c>
      <c r="U18" s="104"/>
    </row>
    <row r="19" spans="1:21" ht="12" customHeight="1" x14ac:dyDescent="0.2">
      <c r="A19" s="116" t="s">
        <v>1964</v>
      </c>
      <c r="B19" s="394" t="s">
        <v>904</v>
      </c>
      <c r="C19" s="141" t="s">
        <v>905</v>
      </c>
      <c r="D19" s="920">
        <v>0</v>
      </c>
      <c r="E19" s="920">
        <f>D19+F19</f>
        <v>0.02</v>
      </c>
      <c r="F19" s="921">
        <v>0.02</v>
      </c>
      <c r="G19" s="922"/>
      <c r="H19" s="443">
        <v>100</v>
      </c>
      <c r="I19" s="180" t="s">
        <v>16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>
        <v>46840060090</v>
      </c>
      <c r="U19" s="116"/>
    </row>
    <row r="20" spans="1:21" ht="12" customHeight="1" x14ac:dyDescent="0.2">
      <c r="A20" s="111"/>
      <c r="B20" s="391"/>
      <c r="C20" s="142"/>
      <c r="D20" s="227">
        <f>E19</f>
        <v>0.02</v>
      </c>
      <c r="E20" s="227">
        <f>D20+F20</f>
        <v>0.48000000000000004</v>
      </c>
      <c r="F20" s="281">
        <v>0.46</v>
      </c>
      <c r="G20" s="262"/>
      <c r="H20" s="399">
        <v>2300</v>
      </c>
      <c r="I20" s="88" t="s"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>
        <v>46840060090</v>
      </c>
      <c r="U20" s="96"/>
    </row>
    <row r="21" spans="1:21" ht="12" customHeight="1" x14ac:dyDescent="0.2">
      <c r="A21" s="359"/>
      <c r="B21" s="395"/>
      <c r="C21" s="149"/>
      <c r="D21" s="266">
        <f>E20</f>
        <v>0.48000000000000004</v>
      </c>
      <c r="E21" s="266">
        <f>D21+F21</f>
        <v>0.95</v>
      </c>
      <c r="F21" s="491">
        <v>0.47</v>
      </c>
      <c r="G21" s="268">
        <f>SUM(F19:F21)</f>
        <v>0.95</v>
      </c>
      <c r="H21" s="403">
        <v>2350</v>
      </c>
      <c r="I21" s="200" t="s">
        <v>16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>
        <v>46840060090</v>
      </c>
      <c r="U21" s="106"/>
    </row>
    <row r="22" spans="1:21" ht="12" customHeight="1" x14ac:dyDescent="0.2">
      <c r="A22" s="104" t="s">
        <v>1965</v>
      </c>
      <c r="B22" s="137" t="s">
        <v>881</v>
      </c>
      <c r="C22" s="914" t="s">
        <v>882</v>
      </c>
      <c r="D22" s="251">
        <v>0</v>
      </c>
      <c r="E22" s="251">
        <f t="shared" si="0"/>
        <v>0.91</v>
      </c>
      <c r="F22" s="272">
        <v>0.91</v>
      </c>
      <c r="G22" s="273">
        <f>F22</f>
        <v>0.91</v>
      </c>
      <c r="H22" s="402">
        <v>4550</v>
      </c>
      <c r="I22" s="109" t="s">
        <v>16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>
        <v>46840060092</v>
      </c>
      <c r="U22" s="104"/>
    </row>
    <row r="23" spans="1:21" ht="12" customHeight="1" x14ac:dyDescent="0.2">
      <c r="A23" s="116" t="s">
        <v>1966</v>
      </c>
      <c r="B23" s="394" t="s">
        <v>883</v>
      </c>
      <c r="C23" s="141" t="s">
        <v>884</v>
      </c>
      <c r="D23" s="223">
        <v>0</v>
      </c>
      <c r="E23" s="223">
        <f t="shared" si="0"/>
        <v>1.65</v>
      </c>
      <c r="F23" s="279">
        <v>1.65</v>
      </c>
      <c r="G23" s="259"/>
      <c r="H23" s="398">
        <v>8250</v>
      </c>
      <c r="I23" s="85" t="s">
        <v>16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>
        <v>46840060096</v>
      </c>
      <c r="U23" s="95"/>
    </row>
    <row r="24" spans="1:21" ht="12" customHeight="1" x14ac:dyDescent="0.2">
      <c r="A24" s="359"/>
      <c r="B24" s="395"/>
      <c r="C24" s="149"/>
      <c r="D24" s="247">
        <f>E23</f>
        <v>1.65</v>
      </c>
      <c r="E24" s="247">
        <f t="shared" si="0"/>
        <v>2.62</v>
      </c>
      <c r="F24" s="492">
        <v>0.97</v>
      </c>
      <c r="G24" s="265">
        <f>SUM(F23:F24)</f>
        <v>2.62</v>
      </c>
      <c r="H24" s="404">
        <v>4850</v>
      </c>
      <c r="I24" s="107" t="s">
        <v>16</v>
      </c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>
        <v>46840060093</v>
      </c>
      <c r="U24" s="359"/>
    </row>
    <row r="25" spans="1:21" ht="12" customHeight="1" x14ac:dyDescent="0.2">
      <c r="A25" s="104" t="s">
        <v>1967</v>
      </c>
      <c r="B25" s="137" t="s">
        <v>926</v>
      </c>
      <c r="C25" s="914" t="s">
        <v>927</v>
      </c>
      <c r="D25" s="251">
        <v>0</v>
      </c>
      <c r="E25" s="251">
        <f>D25+F25</f>
        <v>1.39</v>
      </c>
      <c r="F25" s="272">
        <v>1.39</v>
      </c>
      <c r="G25" s="273">
        <f>F25</f>
        <v>1.39</v>
      </c>
      <c r="H25" s="402">
        <v>6950</v>
      </c>
      <c r="I25" s="109" t="s">
        <v>16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>
        <v>46840060091</v>
      </c>
      <c r="U25" s="104"/>
    </row>
    <row r="26" spans="1:21" ht="12" customHeight="1" x14ac:dyDescent="0.2">
      <c r="A26" s="116" t="s">
        <v>1968</v>
      </c>
      <c r="B26" s="394" t="s">
        <v>928</v>
      </c>
      <c r="C26" s="148" t="s">
        <v>929</v>
      </c>
      <c r="D26" s="251">
        <v>0</v>
      </c>
      <c r="E26" s="251">
        <f>D26+F26</f>
        <v>1.42</v>
      </c>
      <c r="F26" s="272">
        <v>1.42</v>
      </c>
      <c r="G26" s="273">
        <f>F26</f>
        <v>1.42</v>
      </c>
      <c r="H26" s="402">
        <v>7100</v>
      </c>
      <c r="I26" s="109" t="s">
        <v>16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>
        <v>46840050050</v>
      </c>
      <c r="U26" s="104"/>
    </row>
    <row r="27" spans="1:21" ht="12" customHeight="1" x14ac:dyDescent="0.2">
      <c r="A27" s="116" t="s">
        <v>1969</v>
      </c>
      <c r="B27" s="124" t="s">
        <v>930</v>
      </c>
      <c r="C27" s="916" t="s">
        <v>931</v>
      </c>
      <c r="D27" s="223">
        <v>0</v>
      </c>
      <c r="E27" s="223">
        <f>D27+F27</f>
        <v>1.01</v>
      </c>
      <c r="F27" s="279">
        <v>1.01</v>
      </c>
      <c r="G27" s="259"/>
      <c r="H27" s="398">
        <v>5050</v>
      </c>
      <c r="I27" s="85" t="s">
        <v>16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>
        <v>46840050048</v>
      </c>
      <c r="U27" s="95"/>
    </row>
    <row r="28" spans="1:21" ht="12" customHeight="1" x14ac:dyDescent="0.2">
      <c r="A28" s="359"/>
      <c r="B28" s="128"/>
      <c r="C28" s="918"/>
      <c r="D28" s="247">
        <f>E27</f>
        <v>1.01</v>
      </c>
      <c r="E28" s="247">
        <f>D28+F28</f>
        <v>2.1</v>
      </c>
      <c r="F28" s="492">
        <v>1.0900000000000001</v>
      </c>
      <c r="G28" s="493">
        <f>SUM(F27:F28)</f>
        <v>2.1</v>
      </c>
      <c r="H28" s="404">
        <v>5450</v>
      </c>
      <c r="I28" s="107" t="s">
        <v>16</v>
      </c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>
        <v>46840070133</v>
      </c>
      <c r="U28" s="359"/>
    </row>
    <row r="29" spans="1:21" ht="12" customHeight="1" x14ac:dyDescent="0.2">
      <c r="A29" s="116" t="s">
        <v>1970</v>
      </c>
      <c r="B29" s="394" t="s">
        <v>885</v>
      </c>
      <c r="C29" s="141" t="s">
        <v>886</v>
      </c>
      <c r="D29" s="223">
        <v>0</v>
      </c>
      <c r="E29" s="223">
        <f>D29+F29+0.02</f>
        <v>0.51</v>
      </c>
      <c r="F29" s="279">
        <v>0.49</v>
      </c>
      <c r="G29" s="259"/>
      <c r="H29" s="398">
        <v>1960</v>
      </c>
      <c r="I29" s="85" t="s">
        <v>16</v>
      </c>
      <c r="J29" s="1632" t="s">
        <v>1201</v>
      </c>
      <c r="K29" s="95">
        <v>0.51</v>
      </c>
      <c r="L29" s="1632" t="s">
        <v>887</v>
      </c>
      <c r="M29" s="95">
        <v>19.8</v>
      </c>
      <c r="N29" s="95">
        <v>106</v>
      </c>
      <c r="O29" s="95"/>
      <c r="P29" s="116"/>
      <c r="Q29" s="116" t="s">
        <v>888</v>
      </c>
      <c r="R29" s="95"/>
      <c r="S29" s="95"/>
      <c r="T29" s="95">
        <v>46840040187</v>
      </c>
      <c r="U29" s="95"/>
    </row>
    <row r="30" spans="1:21" ht="12" customHeight="1" x14ac:dyDescent="0.2">
      <c r="A30" s="111"/>
      <c r="B30" s="391"/>
      <c r="C30" s="142"/>
      <c r="D30" s="227">
        <f>E29</f>
        <v>0.51</v>
      </c>
      <c r="E30" s="227">
        <f>D30+F30</f>
        <v>1.99</v>
      </c>
      <c r="F30" s="281">
        <v>1.48</v>
      </c>
      <c r="G30" s="262"/>
      <c r="H30" s="399">
        <v>5920</v>
      </c>
      <c r="I30" s="88" t="s">
        <v>16</v>
      </c>
      <c r="J30" s="1641"/>
      <c r="K30" s="96"/>
      <c r="L30" s="1641"/>
      <c r="M30" s="96"/>
      <c r="N30" s="96"/>
      <c r="O30" s="96"/>
      <c r="P30" s="96"/>
      <c r="Q30" s="96"/>
      <c r="R30" s="96"/>
      <c r="S30" s="96"/>
      <c r="T30" s="96">
        <v>46840070134</v>
      </c>
      <c r="U30" s="96"/>
    </row>
    <row r="31" spans="1:21" ht="12" customHeight="1" x14ac:dyDescent="0.2">
      <c r="A31" s="359"/>
      <c r="B31" s="395"/>
      <c r="C31" s="149"/>
      <c r="D31" s="231">
        <v>1.99</v>
      </c>
      <c r="E31" s="231">
        <v>2.62</v>
      </c>
      <c r="F31" s="280">
        <v>0.63</v>
      </c>
      <c r="G31" s="265">
        <f>SUM(F29:F31)</f>
        <v>2.6</v>
      </c>
      <c r="H31" s="400">
        <v>1890</v>
      </c>
      <c r="I31" s="90" t="s">
        <v>16</v>
      </c>
      <c r="J31" s="97"/>
      <c r="K31" s="97"/>
      <c r="L31" s="97"/>
      <c r="M31" s="97"/>
      <c r="N31" s="97"/>
      <c r="O31" s="97"/>
      <c r="P31" s="97"/>
      <c r="Q31" s="806"/>
      <c r="R31" s="97"/>
      <c r="S31" s="97"/>
      <c r="T31" s="462">
        <v>46840070044002</v>
      </c>
      <c r="U31" s="97"/>
    </row>
    <row r="32" spans="1:21" ht="12" customHeight="1" x14ac:dyDescent="0.2">
      <c r="A32" s="95" t="s">
        <v>1971</v>
      </c>
      <c r="B32" s="221" t="s">
        <v>889</v>
      </c>
      <c r="C32" s="108" t="s">
        <v>890</v>
      </c>
      <c r="D32" s="223">
        <v>0</v>
      </c>
      <c r="E32" s="223">
        <f t="shared" ref="E32:E49" si="1">D32+F32</f>
        <v>2.71</v>
      </c>
      <c r="F32" s="279">
        <v>2.71</v>
      </c>
      <c r="G32" s="273">
        <f>F32</f>
        <v>2.71</v>
      </c>
      <c r="H32" s="443">
        <v>10840</v>
      </c>
      <c r="I32" s="85" t="s">
        <v>16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>
        <v>46840070136</v>
      </c>
      <c r="U32" s="95"/>
    </row>
    <row r="33" spans="1:21" ht="12" customHeight="1" x14ac:dyDescent="0.2">
      <c r="A33" s="104" t="s">
        <v>1972</v>
      </c>
      <c r="B33" s="137" t="s">
        <v>932</v>
      </c>
      <c r="C33" s="914" t="s">
        <v>933</v>
      </c>
      <c r="D33" s="251">
        <v>0</v>
      </c>
      <c r="E33" s="251">
        <f>D33+F33</f>
        <v>1.84</v>
      </c>
      <c r="F33" s="272">
        <v>1.84</v>
      </c>
      <c r="G33" s="273">
        <f t="shared" ref="G33:G42" si="2">F33</f>
        <v>1.84</v>
      </c>
      <c r="H33" s="402">
        <v>7360</v>
      </c>
      <c r="I33" s="109" t="s">
        <v>16</v>
      </c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>
        <v>46840070144</v>
      </c>
      <c r="U33" s="104"/>
    </row>
    <row r="34" spans="1:21" ht="12" customHeight="1" x14ac:dyDescent="0.2">
      <c r="A34" s="116" t="s">
        <v>1973</v>
      </c>
      <c r="B34" s="124" t="s">
        <v>934</v>
      </c>
      <c r="C34" s="916" t="s">
        <v>935</v>
      </c>
      <c r="D34" s="223">
        <v>0</v>
      </c>
      <c r="E34" s="223">
        <f>D34+F34</f>
        <v>1.05</v>
      </c>
      <c r="F34" s="279">
        <v>1.05</v>
      </c>
      <c r="G34" s="259"/>
      <c r="H34" s="398">
        <v>5250</v>
      </c>
      <c r="I34" s="85" t="s">
        <v>16</v>
      </c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>
        <v>46840070142</v>
      </c>
      <c r="U34" s="95"/>
    </row>
    <row r="35" spans="1:21" ht="12" customHeight="1" x14ac:dyDescent="0.2">
      <c r="A35" s="359"/>
      <c r="B35" s="128"/>
      <c r="C35" s="918"/>
      <c r="D35" s="247">
        <f>E34</f>
        <v>1.05</v>
      </c>
      <c r="E35" s="247">
        <f>D35+F35</f>
        <v>1.55</v>
      </c>
      <c r="F35" s="492">
        <v>0.5</v>
      </c>
      <c r="G35" s="493">
        <f>SUM(F34:F35)</f>
        <v>1.55</v>
      </c>
      <c r="H35" s="404">
        <v>1500</v>
      </c>
      <c r="I35" s="107" t="s">
        <v>17</v>
      </c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>
        <v>46840070142</v>
      </c>
      <c r="U35" s="359"/>
    </row>
    <row r="36" spans="1:21" ht="12" customHeight="1" x14ac:dyDescent="0.2">
      <c r="A36" s="104" t="s">
        <v>1988</v>
      </c>
      <c r="B36" s="919" t="s">
        <v>936</v>
      </c>
      <c r="C36" s="182" t="s">
        <v>937</v>
      </c>
      <c r="D36" s="251">
        <v>0</v>
      </c>
      <c r="E36" s="251">
        <f>F36</f>
        <v>1.17</v>
      </c>
      <c r="F36" s="272">
        <v>1.17</v>
      </c>
      <c r="G36" s="273">
        <f t="shared" si="2"/>
        <v>1.17</v>
      </c>
      <c r="H36" s="402">
        <v>5850</v>
      </c>
      <c r="I36" s="433" t="s">
        <v>16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65"/>
      <c r="T36" s="104">
        <v>46840070138</v>
      </c>
      <c r="U36" s="104"/>
    </row>
    <row r="37" spans="1:21" ht="12" customHeight="1" x14ac:dyDescent="0.2">
      <c r="A37" s="104" t="s">
        <v>1974</v>
      </c>
      <c r="B37" s="137" t="s">
        <v>938</v>
      </c>
      <c r="C37" s="914" t="s">
        <v>939</v>
      </c>
      <c r="D37" s="251">
        <v>0</v>
      </c>
      <c r="E37" s="251">
        <f>F37</f>
        <v>0.96</v>
      </c>
      <c r="F37" s="272">
        <v>0.96</v>
      </c>
      <c r="G37" s="273">
        <f t="shared" si="2"/>
        <v>0.96</v>
      </c>
      <c r="H37" s="402">
        <v>4800</v>
      </c>
      <c r="I37" s="433" t="s">
        <v>16</v>
      </c>
      <c r="J37" s="104"/>
      <c r="K37" s="104"/>
      <c r="L37" s="104"/>
      <c r="M37" s="104"/>
      <c r="N37" s="104"/>
      <c r="O37" s="104"/>
      <c r="P37" s="104"/>
      <c r="Q37" s="104"/>
      <c r="R37" s="104"/>
      <c r="S37" s="373"/>
      <c r="T37" s="1545">
        <v>46840070135</v>
      </c>
      <c r="U37" s="104"/>
    </row>
    <row r="38" spans="1:21" ht="12" customHeight="1" x14ac:dyDescent="0.2">
      <c r="A38" s="116" t="s">
        <v>1975</v>
      </c>
      <c r="B38" s="394" t="s">
        <v>906</v>
      </c>
      <c r="C38" s="141" t="s">
        <v>907</v>
      </c>
      <c r="D38" s="920">
        <v>0</v>
      </c>
      <c r="E38" s="920">
        <f>D38+F38</f>
        <v>0.11</v>
      </c>
      <c r="F38" s="921">
        <v>0.11</v>
      </c>
      <c r="G38" s="922"/>
      <c r="H38" s="443">
        <v>660</v>
      </c>
      <c r="I38" s="180" t="s">
        <v>16</v>
      </c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>
        <v>46840040182</v>
      </c>
      <c r="U38" s="116"/>
    </row>
    <row r="39" spans="1:21" ht="12" customHeight="1" x14ac:dyDescent="0.2">
      <c r="A39" s="111"/>
      <c r="B39" s="391"/>
      <c r="C39" s="142"/>
      <c r="D39" s="227">
        <f>E38</f>
        <v>0.11</v>
      </c>
      <c r="E39" s="227">
        <f>D39+F39</f>
        <v>0.73</v>
      </c>
      <c r="F39" s="281">
        <v>0.62</v>
      </c>
      <c r="G39" s="262"/>
      <c r="H39" s="399">
        <v>3720</v>
      </c>
      <c r="I39" s="88" t="s">
        <v>16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>
        <v>46840040184</v>
      </c>
      <c r="U39" s="96"/>
    </row>
    <row r="40" spans="1:21" ht="12" customHeight="1" x14ac:dyDescent="0.2">
      <c r="A40" s="111"/>
      <c r="B40" s="391"/>
      <c r="C40" s="142"/>
      <c r="D40" s="266">
        <f>E39</f>
        <v>0.73</v>
      </c>
      <c r="E40" s="266">
        <f>D40+F40</f>
        <v>0.8</v>
      </c>
      <c r="F40" s="491">
        <v>7.0000000000000007E-2</v>
      </c>
      <c r="G40" s="268"/>
      <c r="H40" s="403">
        <v>420</v>
      </c>
      <c r="I40" s="200" t="s">
        <v>16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>
        <v>46840010073</v>
      </c>
      <c r="U40" s="106"/>
    </row>
    <row r="41" spans="1:21" ht="12" customHeight="1" x14ac:dyDescent="0.2">
      <c r="A41" s="359"/>
      <c r="B41" s="395"/>
      <c r="C41" s="149"/>
      <c r="D41" s="231">
        <f>E40</f>
        <v>0.8</v>
      </c>
      <c r="E41" s="231">
        <f>D41+F41</f>
        <v>1.1000000000000001</v>
      </c>
      <c r="F41" s="280">
        <v>0.3</v>
      </c>
      <c r="G41" s="268">
        <f>SUM(F38:F41)</f>
        <v>1.1000000000000001</v>
      </c>
      <c r="H41" s="401">
        <v>1800</v>
      </c>
      <c r="I41" s="90" t="s">
        <v>18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>
        <v>46840010073</v>
      </c>
      <c r="U41" s="97"/>
    </row>
    <row r="42" spans="1:21" ht="12" customHeight="1" x14ac:dyDescent="0.2">
      <c r="A42" s="104" t="s">
        <v>1976</v>
      </c>
      <c r="B42" s="137" t="s">
        <v>940</v>
      </c>
      <c r="C42" s="914" t="s">
        <v>941</v>
      </c>
      <c r="D42" s="251">
        <v>0</v>
      </c>
      <c r="E42" s="251">
        <f>F42</f>
        <v>0.46</v>
      </c>
      <c r="F42" s="272">
        <v>0.46</v>
      </c>
      <c r="G42" s="273">
        <f t="shared" si="2"/>
        <v>0.46</v>
      </c>
      <c r="H42" s="402">
        <v>1840</v>
      </c>
      <c r="I42" s="433" t="s">
        <v>16</v>
      </c>
      <c r="J42" s="104"/>
      <c r="K42" s="104"/>
      <c r="L42" s="104"/>
      <c r="M42" s="104"/>
      <c r="N42" s="104"/>
      <c r="O42" s="104"/>
      <c r="P42" s="104"/>
      <c r="Q42" s="104"/>
      <c r="R42" s="104"/>
      <c r="S42" s="373"/>
      <c r="T42" s="1545">
        <v>46840010075</v>
      </c>
      <c r="U42" s="104"/>
    </row>
    <row r="43" spans="1:21" ht="12" customHeight="1" x14ac:dyDescent="0.2">
      <c r="A43" s="104" t="s">
        <v>1977</v>
      </c>
      <c r="B43" s="137" t="s">
        <v>891</v>
      </c>
      <c r="C43" s="914" t="s">
        <v>892</v>
      </c>
      <c r="D43" s="251">
        <v>0</v>
      </c>
      <c r="E43" s="251">
        <f t="shared" si="1"/>
        <v>0.49</v>
      </c>
      <c r="F43" s="272">
        <v>0.49</v>
      </c>
      <c r="G43" s="273">
        <f>F43</f>
        <v>0.49</v>
      </c>
      <c r="H43" s="402">
        <v>2940</v>
      </c>
      <c r="I43" s="109" t="s">
        <v>18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>
        <v>46840010072</v>
      </c>
      <c r="U43" s="104"/>
    </row>
    <row r="44" spans="1:21" ht="12" customHeight="1" x14ac:dyDescent="0.2">
      <c r="A44" s="116" t="s">
        <v>1978</v>
      </c>
      <c r="B44" s="394" t="s">
        <v>908</v>
      </c>
      <c r="C44" s="141" t="s">
        <v>909</v>
      </c>
      <c r="D44" s="223">
        <v>0</v>
      </c>
      <c r="E44" s="223">
        <f>D44+F44</f>
        <v>1.1100000000000001</v>
      </c>
      <c r="F44" s="279">
        <v>1.1100000000000001</v>
      </c>
      <c r="G44" s="259"/>
      <c r="H44" s="398">
        <v>4440</v>
      </c>
      <c r="I44" s="85" t="s">
        <v>16</v>
      </c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>
        <v>46840010076</v>
      </c>
      <c r="U44" s="95"/>
    </row>
    <row r="45" spans="1:21" ht="12" customHeight="1" x14ac:dyDescent="0.2">
      <c r="A45" s="359"/>
      <c r="B45" s="121"/>
      <c r="C45" s="149"/>
      <c r="D45" s="247">
        <f>E44</f>
        <v>1.1100000000000001</v>
      </c>
      <c r="E45" s="247">
        <f>D45+F45</f>
        <v>2.0300000000000002</v>
      </c>
      <c r="F45" s="492">
        <v>0.92</v>
      </c>
      <c r="G45" s="493">
        <f>SUM(F44:F45)</f>
        <v>2.0300000000000002</v>
      </c>
      <c r="H45" s="404">
        <v>3680</v>
      </c>
      <c r="I45" s="107" t="s">
        <v>16</v>
      </c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>
        <v>46840020074</v>
      </c>
      <c r="U45" s="359"/>
    </row>
    <row r="46" spans="1:21" ht="12" customHeight="1" x14ac:dyDescent="0.2">
      <c r="A46" s="116" t="s">
        <v>1979</v>
      </c>
      <c r="B46" s="394" t="s">
        <v>893</v>
      </c>
      <c r="C46" s="141" t="s">
        <v>894</v>
      </c>
      <c r="D46" s="223">
        <v>0</v>
      </c>
      <c r="E46" s="223">
        <f t="shared" si="1"/>
        <v>0.4</v>
      </c>
      <c r="F46" s="279">
        <v>0.4</v>
      </c>
      <c r="G46" s="259"/>
      <c r="H46" s="398">
        <v>1600</v>
      </c>
      <c r="I46" s="85" t="s">
        <v>16</v>
      </c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>
        <v>46840050049</v>
      </c>
      <c r="U46" s="95"/>
    </row>
    <row r="47" spans="1:21" ht="12" customHeight="1" x14ac:dyDescent="0.2">
      <c r="A47" s="359"/>
      <c r="B47" s="395"/>
      <c r="C47" s="149"/>
      <c r="D47" s="247">
        <f>E46</f>
        <v>0.4</v>
      </c>
      <c r="E47" s="247">
        <f t="shared" si="1"/>
        <v>1.3399999999999999</v>
      </c>
      <c r="F47" s="492">
        <v>0.94</v>
      </c>
      <c r="G47" s="265">
        <f>SUM(F46:F47)</f>
        <v>1.3399999999999999</v>
      </c>
      <c r="H47" s="404">
        <v>3760</v>
      </c>
      <c r="I47" s="107" t="s">
        <v>16</v>
      </c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>
        <v>46840020073</v>
      </c>
      <c r="U47" s="359"/>
    </row>
    <row r="48" spans="1:21" ht="12" customHeight="1" x14ac:dyDescent="0.2">
      <c r="A48" s="104" t="s">
        <v>1980</v>
      </c>
      <c r="B48" s="124" t="s">
        <v>895</v>
      </c>
      <c r="C48" s="915" t="s">
        <v>896</v>
      </c>
      <c r="D48" s="251">
        <v>0</v>
      </c>
      <c r="E48" s="251">
        <f t="shared" si="1"/>
        <v>0.32</v>
      </c>
      <c r="F48" s="272">
        <v>0.32</v>
      </c>
      <c r="G48" s="273">
        <f>F48</f>
        <v>0.32</v>
      </c>
      <c r="H48" s="402">
        <v>1120</v>
      </c>
      <c r="I48" s="109" t="s">
        <v>18</v>
      </c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>
        <v>46840050046</v>
      </c>
      <c r="U48" s="104"/>
    </row>
    <row r="49" spans="1:21" ht="12" customHeight="1" x14ac:dyDescent="0.2">
      <c r="A49" s="104" t="s">
        <v>1981</v>
      </c>
      <c r="B49" s="137" t="s">
        <v>897</v>
      </c>
      <c r="C49" s="914" t="s">
        <v>898</v>
      </c>
      <c r="D49" s="251">
        <v>0</v>
      </c>
      <c r="E49" s="251">
        <f t="shared" si="1"/>
        <v>1.58</v>
      </c>
      <c r="F49" s="272">
        <v>1.58</v>
      </c>
      <c r="G49" s="273">
        <f>F49</f>
        <v>1.58</v>
      </c>
      <c r="H49" s="402">
        <v>6320</v>
      </c>
      <c r="I49" s="109" t="s">
        <v>16</v>
      </c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>
        <v>46840070141</v>
      </c>
      <c r="U49" s="104"/>
    </row>
    <row r="50" spans="1:21" ht="12" customHeight="1" x14ac:dyDescent="0.2">
      <c r="A50" s="116" t="s">
        <v>1982</v>
      </c>
      <c r="B50" s="394" t="s">
        <v>910</v>
      </c>
      <c r="C50" s="141" t="s">
        <v>911</v>
      </c>
      <c r="D50" s="920">
        <v>0</v>
      </c>
      <c r="E50" s="920">
        <f>D50+F50</f>
        <v>0.38</v>
      </c>
      <c r="F50" s="921">
        <v>0.38</v>
      </c>
      <c r="G50" s="922"/>
      <c r="H50" s="443">
        <v>1520</v>
      </c>
      <c r="I50" s="180" t="s">
        <v>16</v>
      </c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>
        <v>46840070132</v>
      </c>
      <c r="U50" s="116"/>
    </row>
    <row r="51" spans="1:21" ht="12" customHeight="1" x14ac:dyDescent="0.2">
      <c r="A51" s="111"/>
      <c r="B51" s="391"/>
      <c r="C51" s="142"/>
      <c r="D51" s="227">
        <f>E50</f>
        <v>0.38</v>
      </c>
      <c r="E51" s="227">
        <f>D51+F51</f>
        <v>0.67999999999999994</v>
      </c>
      <c r="F51" s="281">
        <v>0.3</v>
      </c>
      <c r="G51" s="262"/>
      <c r="H51" s="399">
        <v>1200</v>
      </c>
      <c r="I51" s="88" t="s"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>
        <v>46840070132</v>
      </c>
      <c r="U51" s="96"/>
    </row>
    <row r="52" spans="1:21" ht="12" customHeight="1" x14ac:dyDescent="0.2">
      <c r="A52" s="359"/>
      <c r="B52" s="395"/>
      <c r="C52" s="149"/>
      <c r="D52" s="247">
        <f>E51</f>
        <v>0.67999999999999994</v>
      </c>
      <c r="E52" s="247">
        <f>D52+F52</f>
        <v>1.19</v>
      </c>
      <c r="F52" s="492">
        <v>0.51</v>
      </c>
      <c r="G52" s="493">
        <f>SUM(F50:F52)</f>
        <v>1.19</v>
      </c>
      <c r="H52" s="404">
        <v>2550</v>
      </c>
      <c r="I52" s="107" t="s">
        <v>16</v>
      </c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>
        <v>46840070132</v>
      </c>
      <c r="U52" s="359"/>
    </row>
    <row r="53" spans="1:21" ht="12" customHeight="1" x14ac:dyDescent="0.2">
      <c r="A53" s="104" t="s">
        <v>1983</v>
      </c>
      <c r="B53" s="137" t="s">
        <v>899</v>
      </c>
      <c r="C53" s="914" t="s">
        <v>900</v>
      </c>
      <c r="D53" s="251">
        <v>0</v>
      </c>
      <c r="E53" s="251">
        <f>F53</f>
        <v>1.03</v>
      </c>
      <c r="F53" s="272">
        <v>1.03</v>
      </c>
      <c r="G53" s="273">
        <f>F53</f>
        <v>1.03</v>
      </c>
      <c r="H53" s="402">
        <v>5150</v>
      </c>
      <c r="I53" s="433" t="s">
        <v>16</v>
      </c>
      <c r="J53" s="104"/>
      <c r="K53" s="104"/>
      <c r="L53" s="104"/>
      <c r="M53" s="104"/>
      <c r="N53" s="104"/>
      <c r="O53" s="104"/>
      <c r="P53" s="104"/>
      <c r="Q53" s="104"/>
      <c r="R53" s="104"/>
      <c r="S53" s="373"/>
      <c r="T53" s="1545">
        <v>46840070140</v>
      </c>
      <c r="U53" s="104"/>
    </row>
    <row r="54" spans="1:21" ht="12" customHeight="1" x14ac:dyDescent="0.2">
      <c r="A54" s="116" t="s">
        <v>1984</v>
      </c>
      <c r="B54" s="124" t="s">
        <v>901</v>
      </c>
      <c r="C54" s="916" t="s">
        <v>902</v>
      </c>
      <c r="D54" s="920">
        <v>0</v>
      </c>
      <c r="E54" s="920">
        <f>D54+F54</f>
        <v>0.14000000000000001</v>
      </c>
      <c r="F54" s="921">
        <v>0.14000000000000001</v>
      </c>
      <c r="G54" s="922"/>
      <c r="H54" s="443">
        <v>700</v>
      </c>
      <c r="I54" s="180" t="s">
        <v>18</v>
      </c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>
        <v>46840040183</v>
      </c>
      <c r="U54" s="116"/>
    </row>
    <row r="55" spans="1:21" ht="12" customHeight="1" x14ac:dyDescent="0.2">
      <c r="A55" s="111"/>
      <c r="B55" s="126"/>
      <c r="C55" s="917"/>
      <c r="D55" s="227">
        <f>E54</f>
        <v>0.14000000000000001</v>
      </c>
      <c r="E55" s="227">
        <f>D55+F55+0.02</f>
        <v>0.39</v>
      </c>
      <c r="F55" s="281">
        <v>0.23</v>
      </c>
      <c r="G55" s="262"/>
      <c r="H55" s="399">
        <v>1380</v>
      </c>
      <c r="I55" s="88" t="s">
        <v>16</v>
      </c>
      <c r="J55" s="96" t="s">
        <v>1200</v>
      </c>
      <c r="K55" s="87">
        <v>0.4</v>
      </c>
      <c r="L55" s="1640" t="s">
        <v>903</v>
      </c>
      <c r="M55" s="96">
        <v>15.2</v>
      </c>
      <c r="N55" s="96">
        <v>92</v>
      </c>
      <c r="O55" s="96"/>
      <c r="P55" s="96"/>
      <c r="Q55" s="96" t="s">
        <v>172</v>
      </c>
      <c r="R55" s="96"/>
      <c r="S55" s="96"/>
      <c r="T55" s="96">
        <v>46840040183</v>
      </c>
      <c r="U55" s="96"/>
    </row>
    <row r="56" spans="1:21" ht="12" customHeight="1" x14ac:dyDescent="0.2">
      <c r="A56" s="359"/>
      <c r="B56" s="128"/>
      <c r="C56" s="918"/>
      <c r="D56" s="247">
        <f>E55</f>
        <v>0.39</v>
      </c>
      <c r="E56" s="247">
        <f>D56+F56</f>
        <v>1.33</v>
      </c>
      <c r="F56" s="492">
        <v>0.94</v>
      </c>
      <c r="G56" s="493">
        <f>SUM(F54:F56)</f>
        <v>1.31</v>
      </c>
      <c r="H56" s="404">
        <v>5640</v>
      </c>
      <c r="I56" s="107" t="s">
        <v>16</v>
      </c>
      <c r="J56" s="359"/>
      <c r="K56" s="359"/>
      <c r="L56" s="1633"/>
      <c r="M56" s="359"/>
      <c r="N56" s="359"/>
      <c r="O56" s="359"/>
      <c r="P56" s="359"/>
      <c r="Q56" s="359"/>
      <c r="R56" s="359"/>
      <c r="S56" s="359"/>
      <c r="T56" s="359">
        <v>46840070131</v>
      </c>
      <c r="U56" s="359"/>
    </row>
    <row r="57" spans="1:21" ht="12" customHeight="1" x14ac:dyDescent="0.2">
      <c r="A57" s="104" t="s">
        <v>1985</v>
      </c>
      <c r="B57" s="122" t="s">
        <v>912</v>
      </c>
      <c r="C57" s="148" t="s">
        <v>913</v>
      </c>
      <c r="D57" s="251">
        <v>0</v>
      </c>
      <c r="E57" s="251">
        <f t="shared" ref="E57:E59" si="3">D57+F57</f>
        <v>0.7</v>
      </c>
      <c r="F57" s="272">
        <v>0.7</v>
      </c>
      <c r="G57" s="273">
        <f>F57</f>
        <v>0.7</v>
      </c>
      <c r="H57" s="402">
        <v>3500</v>
      </c>
      <c r="I57" s="109" t="s">
        <v>18</v>
      </c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>
        <v>46840040182</v>
      </c>
      <c r="U57" s="104" t="s">
        <v>1435</v>
      </c>
    </row>
    <row r="58" spans="1:21" ht="12" customHeight="1" x14ac:dyDescent="0.2">
      <c r="A58" s="104" t="s">
        <v>1986</v>
      </c>
      <c r="B58" s="396" t="s">
        <v>914</v>
      </c>
      <c r="C58" s="148" t="s">
        <v>915</v>
      </c>
      <c r="D58" s="223">
        <v>0</v>
      </c>
      <c r="E58" s="223">
        <f t="shared" si="3"/>
        <v>0.53</v>
      </c>
      <c r="F58" s="279">
        <v>0.53</v>
      </c>
      <c r="G58" s="259">
        <f>F58</f>
        <v>0.53</v>
      </c>
      <c r="H58" s="398">
        <v>2120</v>
      </c>
      <c r="I58" s="85" t="s">
        <v>18</v>
      </c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>
        <v>46840040181</v>
      </c>
      <c r="U58" s="95" t="s">
        <v>1435</v>
      </c>
    </row>
    <row r="59" spans="1:21" ht="12" customHeight="1" x14ac:dyDescent="0.2">
      <c r="A59" s="359" t="s">
        <v>1987</v>
      </c>
      <c r="B59" s="128" t="s">
        <v>916</v>
      </c>
      <c r="C59" s="918" t="s">
        <v>917</v>
      </c>
      <c r="D59" s="251">
        <v>0</v>
      </c>
      <c r="E59" s="251">
        <f t="shared" si="3"/>
        <v>0.45</v>
      </c>
      <c r="F59" s="272">
        <v>0.45</v>
      </c>
      <c r="G59" s="273">
        <f>F59</f>
        <v>0.45</v>
      </c>
      <c r="H59" s="402">
        <v>1800</v>
      </c>
      <c r="I59" s="109" t="s">
        <v>18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>
        <v>46840040185</v>
      </c>
      <c r="U59" s="104" t="s">
        <v>1435</v>
      </c>
    </row>
    <row r="60" spans="1:21" ht="5.0999999999999996" customHeight="1" x14ac:dyDescent="0.2">
      <c r="A60" s="28"/>
      <c r="B60" s="28"/>
      <c r="C60" s="29"/>
      <c r="F60" s="23"/>
      <c r="G60" s="23"/>
      <c r="M60" s="45"/>
      <c r="N60" s="41"/>
      <c r="R60" s="41"/>
      <c r="S60" s="41"/>
    </row>
    <row r="61" spans="1:21" ht="12" customHeight="1" x14ac:dyDescent="0.2">
      <c r="A61" s="30" t="s">
        <v>868</v>
      </c>
      <c r="B61" s="17"/>
      <c r="C61" s="17"/>
      <c r="D61" s="17"/>
      <c r="E61" s="17"/>
      <c r="F61" s="37"/>
      <c r="G61" s="304">
        <f>SUM(G8:G59)</f>
        <v>46.680000000000014</v>
      </c>
      <c r="H61" s="31">
        <f>SUM(H8:H59)</f>
        <v>208370</v>
      </c>
      <c r="I61" s="18"/>
      <c r="J61" s="8"/>
      <c r="K61" s="19"/>
      <c r="L61" s="20" t="s">
        <v>19</v>
      </c>
      <c r="M61" s="46">
        <f>SUM(M8:M59)</f>
        <v>44.8</v>
      </c>
      <c r="N61" s="42">
        <f>SUM(N8:N59)</f>
        <v>244</v>
      </c>
      <c r="O61" s="16"/>
      <c r="P61" s="16"/>
      <c r="Q61" s="20" t="s">
        <v>20</v>
      </c>
      <c r="R61" s="42">
        <f>SUM(R8:R59)</f>
        <v>0</v>
      </c>
      <c r="S61" s="42">
        <f>SUM(S8:S59)</f>
        <v>0</v>
      </c>
      <c r="T61" s="16"/>
    </row>
    <row r="62" spans="1:21" ht="12" customHeight="1" x14ac:dyDescent="0.2">
      <c r="A62" s="32" t="s">
        <v>21</v>
      </c>
      <c r="B62" s="21"/>
      <c r="C62" s="21"/>
      <c r="D62" s="21"/>
      <c r="E62" s="21"/>
      <c r="F62" s="37"/>
      <c r="G62" s="47">
        <f>SUMIF(I8:I59,"melnais",F8:F59)+SUMIF(I8:I59,"virsmas aps.",F8:F59)</f>
        <v>3.6900000000000004</v>
      </c>
      <c r="H62" s="48">
        <f>SUMIF(I8:I59,"melnais",H8:H59)+SUMIF(I8:I59,"virsmas aps.",H8:H59)</f>
        <v>17480</v>
      </c>
      <c r="I62" s="22"/>
      <c r="J62" s="23"/>
      <c r="K62" s="16"/>
      <c r="L62" s="16"/>
      <c r="M62" s="24"/>
      <c r="N62" s="24"/>
      <c r="O62" s="16"/>
      <c r="P62" s="16"/>
      <c r="Q62" s="16"/>
      <c r="R62" s="16"/>
      <c r="S62" s="16"/>
      <c r="T62" s="16"/>
    </row>
    <row r="63" spans="1:21" ht="12" customHeight="1" x14ac:dyDescent="0.2">
      <c r="A63" s="32" t="s">
        <v>22</v>
      </c>
      <c r="B63" s="21"/>
      <c r="C63" s="21"/>
      <c r="D63" s="21"/>
      <c r="E63" s="21"/>
      <c r="F63" s="37"/>
      <c r="G63" s="47">
        <f>SUMIF(I8:I59,"bruģis",F8:F59)</f>
        <v>0</v>
      </c>
      <c r="H63" s="48">
        <f>SUMIF(I8:I59,"bruģis",H8:H59)</f>
        <v>0</v>
      </c>
      <c r="J63" s="58"/>
      <c r="K63" s="58"/>
      <c r="L63" s="58"/>
      <c r="O63" s="16"/>
      <c r="P63" s="16"/>
      <c r="Q63" s="16"/>
      <c r="R63" s="16"/>
      <c r="S63" s="16"/>
      <c r="T63" s="16"/>
    </row>
    <row r="64" spans="1:21" ht="12" customHeight="1" x14ac:dyDescent="0.2">
      <c r="A64" s="32" t="s">
        <v>23</v>
      </c>
      <c r="B64" s="21"/>
      <c r="C64" s="21"/>
      <c r="D64" s="21"/>
      <c r="E64" s="21"/>
      <c r="F64" s="37"/>
      <c r="G64" s="47">
        <f>SUMIF(I8:I59,"grants",F8:F59)</f>
        <v>42.489999999999988</v>
      </c>
      <c r="H64" s="48">
        <f>SUMIF(I8:I59,"grants",H8:H59)</f>
        <v>189390</v>
      </c>
      <c r="J64" s="58"/>
      <c r="K64" s="16"/>
      <c r="L64" s="58" t="s">
        <v>46</v>
      </c>
      <c r="O64" s="16"/>
      <c r="P64" s="16"/>
      <c r="Q64" s="16"/>
      <c r="R64" s="16"/>
      <c r="S64" s="16"/>
      <c r="T64" s="16"/>
    </row>
    <row r="65" spans="1:21" ht="12" customHeight="1" x14ac:dyDescent="0.2">
      <c r="A65" s="32" t="s">
        <v>25</v>
      </c>
      <c r="B65" s="21"/>
      <c r="C65" s="21"/>
      <c r="D65" s="21"/>
      <c r="E65" s="21"/>
      <c r="F65" s="37"/>
      <c r="G65" s="47">
        <f>SUMIF(I8:I59,"cits segums",F8:F59)</f>
        <v>0.5</v>
      </c>
      <c r="H65" s="48">
        <f>SUMIF(I8:I59,"cits segums",H8:H59)</f>
        <v>1500</v>
      </c>
      <c r="I65" s="23"/>
      <c r="J65" s="8"/>
      <c r="K65" s="25"/>
      <c r="O65" s="16"/>
      <c r="P65" s="16"/>
      <c r="Q65" s="16"/>
      <c r="R65" s="16"/>
      <c r="S65" s="16"/>
      <c r="T65" s="16"/>
    </row>
    <row r="66" spans="1:21" ht="5.0999999999999996" customHeight="1" x14ac:dyDescent="0.2">
      <c r="A66" s="5"/>
      <c r="B66" s="5"/>
      <c r="C66" s="5"/>
      <c r="D66" s="5"/>
      <c r="E66" s="5"/>
      <c r="F66" s="26"/>
      <c r="G66" s="26"/>
      <c r="H66" s="33"/>
      <c r="I66" s="14"/>
      <c r="J66" s="8"/>
      <c r="K66" s="16"/>
      <c r="O66" s="16"/>
      <c r="P66" s="16"/>
      <c r="Q66" s="16"/>
      <c r="R66" s="16"/>
      <c r="S66" s="16"/>
      <c r="T66" s="16"/>
    </row>
    <row r="67" spans="1:21" ht="12" customHeight="1" x14ac:dyDescent="0.2">
      <c r="A67" s="4" t="s">
        <v>45</v>
      </c>
      <c r="B67" s="50" t="str">
        <f>AN!B65</f>
        <v>SIA "Ceļu inženieri" ceļu būvtehiķis Uldis Bite</v>
      </c>
      <c r="C67" s="50"/>
      <c r="D67" s="50"/>
      <c r="E67" s="50"/>
      <c r="F67" s="50"/>
      <c r="G67" s="27"/>
      <c r="H67" s="54" t="s">
        <v>41</v>
      </c>
      <c r="I67" s="1588" t="str">
        <f>AN!I65</f>
        <v>2024.gada 4.novembris</v>
      </c>
      <c r="J67" s="1588"/>
      <c r="K67" s="53"/>
      <c r="L67" s="54" t="s">
        <v>42</v>
      </c>
      <c r="M67" s="27"/>
      <c r="N67" s="27"/>
      <c r="Q67" s="16"/>
      <c r="R67" s="16"/>
      <c r="S67" s="16"/>
      <c r="T67" s="16"/>
    </row>
    <row r="68" spans="1:21" ht="5.0999999999999996" customHeight="1" x14ac:dyDescent="0.2">
      <c r="A68" s="6"/>
      <c r="B68" s="51"/>
      <c r="C68" s="51"/>
      <c r="D68" s="51"/>
      <c r="E68" s="51"/>
      <c r="F68" s="51"/>
      <c r="G68" s="57"/>
      <c r="H68" s="52"/>
      <c r="I68" s="51"/>
      <c r="J68" s="51"/>
      <c r="K68" s="52"/>
      <c r="L68" s="55"/>
      <c r="N68" s="57"/>
      <c r="O68" s="57"/>
      <c r="P68" s="39"/>
      <c r="Q68" s="16"/>
      <c r="R68" s="16"/>
      <c r="S68" s="16"/>
      <c r="T68" s="16"/>
    </row>
    <row r="69" spans="1:21" ht="12" customHeight="1" x14ac:dyDescent="0.2">
      <c r="A69" s="4" t="s">
        <v>44</v>
      </c>
      <c r="B69" s="50" t="str">
        <f>AN!B67</f>
        <v>Dobeles novada domes priekšsēdētājs Ivars Gorskis</v>
      </c>
      <c r="C69" s="50"/>
      <c r="D69" s="50"/>
      <c r="E69" s="50"/>
      <c r="F69" s="50"/>
      <c r="G69" s="27"/>
      <c r="H69" s="54" t="s">
        <v>41</v>
      </c>
      <c r="I69" s="1588"/>
      <c r="J69" s="1588"/>
      <c r="K69" s="53"/>
      <c r="L69" s="54" t="s">
        <v>42</v>
      </c>
      <c r="M69" s="27"/>
      <c r="N69" s="27"/>
      <c r="Q69" s="16"/>
      <c r="R69" s="16"/>
      <c r="S69" s="16"/>
      <c r="T69" s="16"/>
    </row>
    <row r="70" spans="1:21" ht="5.0999999999999996" customHeight="1" x14ac:dyDescent="0.2">
      <c r="A70" s="4"/>
      <c r="B70" s="51"/>
      <c r="C70" s="51"/>
      <c r="D70" s="51"/>
      <c r="E70" s="51"/>
      <c r="F70" s="51"/>
      <c r="G70" s="57"/>
      <c r="H70" s="52"/>
      <c r="I70" s="51"/>
      <c r="J70" s="51"/>
      <c r="K70" s="52"/>
      <c r="L70" s="55"/>
      <c r="N70" s="57"/>
      <c r="O70" s="57"/>
      <c r="P70" s="39"/>
      <c r="Q70" s="16"/>
      <c r="R70" s="16"/>
      <c r="S70" s="16"/>
      <c r="T70" s="16"/>
    </row>
    <row r="71" spans="1:21" ht="12" customHeight="1" x14ac:dyDescent="0.2">
      <c r="A71" s="4" t="s">
        <v>43</v>
      </c>
      <c r="B71" s="50" t="str">
        <f>AN!B69</f>
        <v>VSIA "Latvijas Valsts ceļi" Zemgales reģisonālā nodaļa</v>
      </c>
      <c r="C71" s="50"/>
      <c r="D71" s="50"/>
      <c r="E71" s="50"/>
      <c r="F71" s="50"/>
      <c r="G71" s="27"/>
      <c r="H71" s="54" t="s">
        <v>41</v>
      </c>
      <c r="I71" s="1588"/>
      <c r="J71" s="1588"/>
      <c r="K71" s="53"/>
      <c r="L71" s="54" t="s">
        <v>42</v>
      </c>
      <c r="M71" s="27"/>
      <c r="N71" s="27"/>
      <c r="Q71" s="16"/>
      <c r="R71" s="16"/>
      <c r="S71" s="16"/>
      <c r="T71" s="16"/>
    </row>
    <row r="72" spans="1:21" ht="5.0999999999999996" customHeight="1" x14ac:dyDescent="0.2">
      <c r="D72" s="1589"/>
      <c r="E72" s="1589"/>
      <c r="F72" s="1589"/>
      <c r="G72" s="1590"/>
      <c r="H72" s="1590"/>
      <c r="I72" s="1589"/>
      <c r="J72" s="1589"/>
      <c r="K72" s="1590"/>
      <c r="L72" s="1590"/>
      <c r="N72" s="1591"/>
      <c r="O72" s="1591"/>
      <c r="P72" s="39"/>
    </row>
    <row r="73" spans="1:21" ht="14.1" customHeight="1" x14ac:dyDescent="0.25">
      <c r="A73" s="16"/>
      <c r="B73" s="1592" t="s">
        <v>338</v>
      </c>
      <c r="C73" s="1592"/>
      <c r="D73" s="1592"/>
      <c r="E73" s="1592"/>
      <c r="F73" s="1592"/>
      <c r="G73" s="1592"/>
      <c r="H73" s="1592"/>
      <c r="I73" s="1592"/>
      <c r="J73" s="1592"/>
      <c r="K73" s="1592"/>
      <c r="L73" s="1592"/>
      <c r="M73" s="1592"/>
      <c r="N73" s="1592"/>
      <c r="O73" s="1592"/>
      <c r="P73" s="1592"/>
      <c r="Q73" s="1592"/>
      <c r="R73" s="1592"/>
      <c r="S73" s="1592"/>
      <c r="T73" s="1592"/>
      <c r="U73" s="56"/>
    </row>
  </sheetData>
  <mergeCells count="31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I71:J71"/>
    <mergeCell ref="D72:L72"/>
    <mergeCell ref="N72:O72"/>
    <mergeCell ref="B73:T7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L55:L56"/>
    <mergeCell ref="L29:L30"/>
    <mergeCell ref="J29:J30"/>
    <mergeCell ref="I67:J67"/>
    <mergeCell ref="I69:J69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7376-683C-4EE5-81AD-4218CCE5C322}">
  <dimension ref="A1:U110"/>
  <sheetViews>
    <sheetView showGridLines="0" view="pageLayout" zoomScaleNormal="100" zoomScaleSheetLayoutView="100" workbookViewId="0">
      <selection activeCell="T49" sqref="T49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942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37" t="s">
        <v>1989</v>
      </c>
      <c r="B8" s="137" t="s">
        <v>944</v>
      </c>
      <c r="C8" s="167" t="s">
        <v>945</v>
      </c>
      <c r="D8" s="289">
        <v>0</v>
      </c>
      <c r="E8" s="289">
        <v>0.68</v>
      </c>
      <c r="F8" s="277">
        <v>0.68</v>
      </c>
      <c r="G8" s="273">
        <v>0.68</v>
      </c>
      <c r="H8" s="357">
        <v>3675</v>
      </c>
      <c r="I8" s="154" t="s">
        <v>18</v>
      </c>
      <c r="J8" s="104"/>
      <c r="K8" s="104"/>
      <c r="L8" s="104"/>
      <c r="M8" s="295"/>
      <c r="N8" s="104"/>
      <c r="O8" s="104"/>
      <c r="P8" s="104"/>
      <c r="Q8" s="104"/>
      <c r="R8" s="104"/>
      <c r="S8" s="104"/>
      <c r="T8" s="165">
        <v>46880010300</v>
      </c>
      <c r="U8" s="104" t="s">
        <v>1438</v>
      </c>
    </row>
    <row r="9" spans="1:21" ht="12" customHeight="1" x14ac:dyDescent="0.2">
      <c r="A9" s="116" t="s">
        <v>1990</v>
      </c>
      <c r="B9" s="124" t="s">
        <v>960</v>
      </c>
      <c r="C9" s="125" t="s">
        <v>961</v>
      </c>
      <c r="D9" s="223">
        <v>0</v>
      </c>
      <c r="E9" s="223">
        <v>0.2</v>
      </c>
      <c r="F9" s="258">
        <v>0.2</v>
      </c>
      <c r="G9" s="259"/>
      <c r="H9" s="398">
        <v>600</v>
      </c>
      <c r="I9" s="407" t="s">
        <v>18</v>
      </c>
      <c r="J9" s="95"/>
      <c r="K9" s="95"/>
      <c r="L9" s="95"/>
      <c r="M9" s="95"/>
      <c r="N9" s="95"/>
      <c r="O9" s="95"/>
      <c r="P9" s="95"/>
      <c r="Q9" s="95"/>
      <c r="R9" s="95"/>
      <c r="S9" s="133"/>
      <c r="T9" s="133">
        <v>46880010308</v>
      </c>
      <c r="U9" s="95" t="s">
        <v>1438</v>
      </c>
    </row>
    <row r="10" spans="1:21" ht="12" customHeight="1" x14ac:dyDescent="0.2">
      <c r="A10" s="111"/>
      <c r="B10" s="126"/>
      <c r="C10" s="127"/>
      <c r="D10" s="227">
        <v>0.2</v>
      </c>
      <c r="E10" s="227">
        <v>0.29000000000000004</v>
      </c>
      <c r="F10" s="261">
        <v>0.09</v>
      </c>
      <c r="G10" s="262"/>
      <c r="H10" s="399">
        <v>270</v>
      </c>
      <c r="I10" s="409" t="s"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134"/>
      <c r="T10" s="134">
        <v>46880010308</v>
      </c>
      <c r="U10" s="96" t="s">
        <v>1438</v>
      </c>
    </row>
    <row r="11" spans="1:21" ht="12" customHeight="1" x14ac:dyDescent="0.2">
      <c r="A11" s="111"/>
      <c r="B11" s="126"/>
      <c r="C11" s="127"/>
      <c r="D11" s="227">
        <v>0.29000000000000004</v>
      </c>
      <c r="E11" s="227">
        <v>0.33</v>
      </c>
      <c r="F11" s="261">
        <v>0.04</v>
      </c>
      <c r="G11" s="262"/>
      <c r="H11" s="399">
        <v>120</v>
      </c>
      <c r="I11" s="409" t="s">
        <v>16</v>
      </c>
      <c r="J11" s="96"/>
      <c r="K11" s="96"/>
      <c r="L11" s="96"/>
      <c r="M11" s="96"/>
      <c r="N11" s="96"/>
      <c r="O11" s="96"/>
      <c r="P11" s="96"/>
      <c r="Q11" s="96"/>
      <c r="R11" s="96"/>
      <c r="S11" s="134"/>
      <c r="T11" s="134">
        <v>46880010308</v>
      </c>
      <c r="U11" s="96" t="s">
        <v>1438</v>
      </c>
    </row>
    <row r="12" spans="1:21" ht="12" customHeight="1" x14ac:dyDescent="0.2">
      <c r="A12" s="111"/>
      <c r="B12" s="126"/>
      <c r="C12" s="127"/>
      <c r="D12" s="227">
        <v>0.33</v>
      </c>
      <c r="E12" s="227">
        <v>0.39</v>
      </c>
      <c r="F12" s="261">
        <v>0.06</v>
      </c>
      <c r="G12" s="262"/>
      <c r="H12" s="399">
        <v>180</v>
      </c>
      <c r="I12" s="409" t="s"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134"/>
      <c r="T12" s="134">
        <v>46880010308</v>
      </c>
      <c r="U12" s="96" t="s">
        <v>1438</v>
      </c>
    </row>
    <row r="13" spans="1:21" ht="12" customHeight="1" x14ac:dyDescent="0.2">
      <c r="A13" s="359"/>
      <c r="B13" s="128"/>
      <c r="C13" s="129"/>
      <c r="D13" s="231">
        <v>0.39</v>
      </c>
      <c r="E13" s="231">
        <v>0.61</v>
      </c>
      <c r="F13" s="264">
        <v>0.22</v>
      </c>
      <c r="G13" s="265">
        <f>SUM(F9:F13)</f>
        <v>0.61</v>
      </c>
      <c r="H13" s="400">
        <v>660</v>
      </c>
      <c r="I13" s="412" t="s">
        <v>18</v>
      </c>
      <c r="J13" s="97"/>
      <c r="K13" s="97"/>
      <c r="L13" s="97"/>
      <c r="M13" s="97"/>
      <c r="N13" s="97"/>
      <c r="O13" s="97"/>
      <c r="P13" s="97"/>
      <c r="Q13" s="97"/>
      <c r="R13" s="97"/>
      <c r="S13" s="135"/>
      <c r="T13" s="1561">
        <v>46880010141</v>
      </c>
      <c r="U13" s="97" t="s">
        <v>1438</v>
      </c>
    </row>
    <row r="14" spans="1:21" ht="12" customHeight="1" x14ac:dyDescent="0.2">
      <c r="A14" s="116" t="s">
        <v>1991</v>
      </c>
      <c r="B14" s="124" t="s">
        <v>962</v>
      </c>
      <c r="C14" s="125" t="s">
        <v>963</v>
      </c>
      <c r="D14" s="266">
        <v>0</v>
      </c>
      <c r="E14" s="266">
        <v>0.2</v>
      </c>
      <c r="F14" s="267">
        <v>0.2</v>
      </c>
      <c r="G14" s="268"/>
      <c r="H14" s="403">
        <v>600</v>
      </c>
      <c r="I14" s="923" t="s">
        <v>18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62"/>
      <c r="T14" s="162">
        <v>46880010307</v>
      </c>
      <c r="U14" s="106" t="s">
        <v>1438</v>
      </c>
    </row>
    <row r="15" spans="1:21" ht="12" customHeight="1" x14ac:dyDescent="0.2">
      <c r="A15" s="111"/>
      <c r="B15" s="126"/>
      <c r="C15" s="127"/>
      <c r="D15" s="227">
        <v>0.2</v>
      </c>
      <c r="E15" s="227">
        <v>0.34</v>
      </c>
      <c r="F15" s="261">
        <v>0.14000000000000001</v>
      </c>
      <c r="G15" s="262"/>
      <c r="H15" s="399">
        <v>420</v>
      </c>
      <c r="I15" s="409" t="s">
        <v>18</v>
      </c>
      <c r="J15" s="96"/>
      <c r="K15" s="96"/>
      <c r="L15" s="96"/>
      <c r="M15" s="96"/>
      <c r="N15" s="96"/>
      <c r="O15" s="96"/>
      <c r="P15" s="96"/>
      <c r="Q15" s="96"/>
      <c r="R15" s="96"/>
      <c r="S15" s="134"/>
      <c r="T15" s="134">
        <v>46880010307</v>
      </c>
      <c r="U15" s="96" t="s">
        <v>1438</v>
      </c>
    </row>
    <row r="16" spans="1:21" ht="12" customHeight="1" x14ac:dyDescent="0.2">
      <c r="A16" s="359"/>
      <c r="B16" s="128"/>
      <c r="C16" s="129"/>
      <c r="D16" s="269">
        <v>0.34</v>
      </c>
      <c r="E16" s="269">
        <v>0.44000000000000006</v>
      </c>
      <c r="F16" s="270">
        <v>0.1</v>
      </c>
      <c r="G16" s="271">
        <f>SUM(F14:F16)</f>
        <v>0.44000000000000006</v>
      </c>
      <c r="H16" s="950">
        <v>300</v>
      </c>
      <c r="I16" s="924" t="s">
        <v>18</v>
      </c>
      <c r="J16" s="152"/>
      <c r="K16" s="152"/>
      <c r="L16" s="152"/>
      <c r="M16" s="152"/>
      <c r="N16" s="152"/>
      <c r="O16" s="152"/>
      <c r="P16" s="152"/>
      <c r="Q16" s="152"/>
      <c r="R16" s="152"/>
      <c r="S16" s="163"/>
      <c r="T16" s="163">
        <v>46880010308</v>
      </c>
      <c r="U16" s="152" t="s">
        <v>1438</v>
      </c>
    </row>
    <row r="17" spans="1:21" ht="12" customHeight="1" x14ac:dyDescent="0.2">
      <c r="A17" s="116" t="s">
        <v>1992</v>
      </c>
      <c r="B17" s="119" t="s">
        <v>1012</v>
      </c>
      <c r="C17" s="421" t="s">
        <v>1013</v>
      </c>
      <c r="D17" s="223">
        <v>0</v>
      </c>
      <c r="E17" s="223">
        <v>0.03</v>
      </c>
      <c r="F17" s="279">
        <v>0.03</v>
      </c>
      <c r="G17" s="259"/>
      <c r="H17" s="398">
        <v>135</v>
      </c>
      <c r="I17" s="85" t="s">
        <v>18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>
        <v>46880010306</v>
      </c>
      <c r="U17" s="95"/>
    </row>
    <row r="18" spans="1:21" ht="12" customHeight="1" x14ac:dyDescent="0.2">
      <c r="A18" s="111"/>
      <c r="B18" s="120"/>
      <c r="C18" s="414"/>
      <c r="D18" s="227">
        <v>0.03</v>
      </c>
      <c r="E18" s="227">
        <v>0.08</v>
      </c>
      <c r="F18" s="281">
        <v>0.05</v>
      </c>
      <c r="G18" s="262"/>
      <c r="H18" s="399">
        <v>150</v>
      </c>
      <c r="I18" s="88" t="s">
        <v>16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>
        <v>46880010306</v>
      </c>
      <c r="U18" s="96"/>
    </row>
    <row r="19" spans="1:21" ht="12" customHeight="1" x14ac:dyDescent="0.2">
      <c r="A19" s="359"/>
      <c r="B19" s="121"/>
      <c r="C19" s="383"/>
      <c r="D19" s="231">
        <v>0.08</v>
      </c>
      <c r="E19" s="231">
        <v>0.34</v>
      </c>
      <c r="F19" s="280">
        <v>0.26</v>
      </c>
      <c r="G19" s="265">
        <v>0.34</v>
      </c>
      <c r="H19" s="400">
        <v>780</v>
      </c>
      <c r="I19" s="90" t="s">
        <v>16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1562">
        <v>46880010357</v>
      </c>
      <c r="U19" s="97"/>
    </row>
    <row r="20" spans="1:21" s="952" customFormat="1" ht="21.95" customHeight="1" x14ac:dyDescent="0.2">
      <c r="A20" s="122" t="s">
        <v>1993</v>
      </c>
      <c r="B20" s="122" t="s">
        <v>946</v>
      </c>
      <c r="C20" s="196" t="s">
        <v>947</v>
      </c>
      <c r="D20" s="251">
        <v>0</v>
      </c>
      <c r="E20" s="251">
        <v>4.43</v>
      </c>
      <c r="F20" s="272">
        <v>4.43</v>
      </c>
      <c r="G20" s="273">
        <v>4.43</v>
      </c>
      <c r="H20" s="357">
        <v>26312</v>
      </c>
      <c r="I20" s="160" t="s">
        <v>18</v>
      </c>
      <c r="J20" s="161" t="s">
        <v>948</v>
      </c>
      <c r="K20" s="104">
        <v>3.28</v>
      </c>
      <c r="L20" s="161" t="s">
        <v>949</v>
      </c>
      <c r="M20" s="295">
        <v>18</v>
      </c>
      <c r="N20" s="104">
        <v>126</v>
      </c>
      <c r="O20" s="104"/>
      <c r="P20" s="104"/>
      <c r="Q20" s="104" t="s">
        <v>172</v>
      </c>
      <c r="R20" s="104">
        <v>873</v>
      </c>
      <c r="S20" s="104">
        <v>582</v>
      </c>
      <c r="T20" s="104">
        <v>46880010326</v>
      </c>
      <c r="U20" s="104"/>
    </row>
    <row r="21" spans="1:21" s="952" customFormat="1" ht="21.95" customHeight="1" x14ac:dyDescent="0.2">
      <c r="A21" s="104" t="s">
        <v>1994</v>
      </c>
      <c r="B21" s="122" t="s">
        <v>964</v>
      </c>
      <c r="C21" s="176" t="s">
        <v>965</v>
      </c>
      <c r="D21" s="251">
        <v>0</v>
      </c>
      <c r="E21" s="251">
        <v>1.6400000000000001</v>
      </c>
      <c r="F21" s="272">
        <v>1.62</v>
      </c>
      <c r="G21" s="273">
        <v>1.62</v>
      </c>
      <c r="H21" s="402">
        <v>5230</v>
      </c>
      <c r="I21" s="109" t="s">
        <v>18</v>
      </c>
      <c r="J21" s="104" t="s">
        <v>966</v>
      </c>
      <c r="K21" s="251">
        <v>0.377</v>
      </c>
      <c r="L21" s="161" t="s">
        <v>967</v>
      </c>
      <c r="M21" s="295">
        <v>18</v>
      </c>
      <c r="N21" s="104">
        <v>126</v>
      </c>
      <c r="O21" s="104"/>
      <c r="P21" s="104"/>
      <c r="Q21" s="104" t="s">
        <v>172</v>
      </c>
      <c r="R21" s="104"/>
      <c r="S21" s="104"/>
      <c r="T21" s="104">
        <v>46880010299</v>
      </c>
      <c r="U21" s="104"/>
    </row>
    <row r="22" spans="1:21" ht="12" customHeight="1" x14ac:dyDescent="0.2">
      <c r="A22" s="111" t="s">
        <v>1995</v>
      </c>
      <c r="B22" s="120" t="s">
        <v>1014</v>
      </c>
      <c r="C22" s="414" t="s">
        <v>1015</v>
      </c>
      <c r="D22" s="266">
        <v>0</v>
      </c>
      <c r="E22" s="266">
        <v>0.84</v>
      </c>
      <c r="F22" s="491">
        <v>0.84</v>
      </c>
      <c r="G22" s="268"/>
      <c r="H22" s="403">
        <v>4200</v>
      </c>
      <c r="I22" s="200" t="s">
        <v>16</v>
      </c>
      <c r="J22" s="106"/>
      <c r="K22" s="106"/>
      <c r="L22" s="106"/>
      <c r="M22" s="293"/>
      <c r="N22" s="106"/>
      <c r="O22" s="106"/>
      <c r="P22" s="106"/>
      <c r="Q22" s="106"/>
      <c r="R22" s="106"/>
      <c r="S22" s="106"/>
      <c r="T22" s="106">
        <v>46880010301</v>
      </c>
      <c r="U22" s="106"/>
    </row>
    <row r="23" spans="1:21" ht="12" customHeight="1" x14ac:dyDescent="0.2">
      <c r="A23" s="111"/>
      <c r="B23" s="120"/>
      <c r="C23" s="414"/>
      <c r="D23" s="227">
        <v>0.84</v>
      </c>
      <c r="E23" s="227">
        <v>1.8399999999999999</v>
      </c>
      <c r="F23" s="281">
        <v>1</v>
      </c>
      <c r="G23" s="262"/>
      <c r="H23" s="399">
        <v>5000</v>
      </c>
      <c r="I23" s="88" t="s">
        <v>16</v>
      </c>
      <c r="J23" s="96"/>
      <c r="K23" s="96"/>
      <c r="L23" s="96"/>
      <c r="M23" s="291"/>
      <c r="N23" s="96"/>
      <c r="O23" s="96"/>
      <c r="P23" s="96"/>
      <c r="Q23" s="96"/>
      <c r="R23" s="96"/>
      <c r="S23" s="96"/>
      <c r="T23" s="1557">
        <v>46880010106</v>
      </c>
      <c r="U23" s="96"/>
    </row>
    <row r="24" spans="1:21" ht="12" customHeight="1" x14ac:dyDescent="0.2">
      <c r="A24" s="111"/>
      <c r="B24" s="120"/>
      <c r="C24" s="414"/>
      <c r="D24" s="227">
        <v>1.8399999999999999</v>
      </c>
      <c r="E24" s="227">
        <v>1.9899999999999998</v>
      </c>
      <c r="F24" s="281">
        <v>0.15</v>
      </c>
      <c r="G24" s="262"/>
      <c r="H24" s="399">
        <v>750</v>
      </c>
      <c r="I24" s="88" t="s">
        <v>16</v>
      </c>
      <c r="J24" s="96"/>
      <c r="K24" s="96"/>
      <c r="L24" s="96"/>
      <c r="M24" s="291"/>
      <c r="N24" s="96"/>
      <c r="O24" s="96"/>
      <c r="P24" s="96"/>
      <c r="Q24" s="96"/>
      <c r="R24" s="96"/>
      <c r="S24" s="96"/>
      <c r="T24" s="96">
        <v>46880010333</v>
      </c>
      <c r="U24" s="96"/>
    </row>
    <row r="25" spans="1:21" ht="12" customHeight="1" x14ac:dyDescent="0.2">
      <c r="A25" s="111"/>
      <c r="B25" s="120"/>
      <c r="C25" s="414"/>
      <c r="D25" s="269">
        <v>1.9899999999999998</v>
      </c>
      <c r="E25" s="269">
        <v>2.46</v>
      </c>
      <c r="F25" s="951">
        <v>0.47</v>
      </c>
      <c r="G25" s="271">
        <v>2.46</v>
      </c>
      <c r="H25" s="950">
        <v>2350</v>
      </c>
      <c r="I25" s="938" t="s">
        <v>16</v>
      </c>
      <c r="J25" s="152"/>
      <c r="K25" s="152"/>
      <c r="L25" s="152"/>
      <c r="M25" s="294"/>
      <c r="N25" s="152"/>
      <c r="O25" s="152"/>
      <c r="P25" s="152"/>
      <c r="Q25" s="152"/>
      <c r="R25" s="152"/>
      <c r="S25" s="152"/>
      <c r="T25" s="1559">
        <v>46880010021</v>
      </c>
      <c r="U25" s="152"/>
    </row>
    <row r="26" spans="1:21" ht="12" customHeight="1" x14ac:dyDescent="0.2">
      <c r="A26" s="116" t="s">
        <v>1996</v>
      </c>
      <c r="B26" s="119" t="s">
        <v>1016</v>
      </c>
      <c r="C26" s="141" t="s">
        <v>1017</v>
      </c>
      <c r="D26" s="223">
        <v>0</v>
      </c>
      <c r="E26" s="223">
        <v>0.42</v>
      </c>
      <c r="F26" s="279">
        <v>0.42</v>
      </c>
      <c r="G26" s="259"/>
      <c r="H26" s="398">
        <v>1260</v>
      </c>
      <c r="I26" s="85" t="s">
        <v>38</v>
      </c>
      <c r="J26" s="95"/>
      <c r="K26" s="95"/>
      <c r="L26" s="95"/>
      <c r="M26" s="290"/>
      <c r="N26" s="95"/>
      <c r="O26" s="95"/>
      <c r="P26" s="95"/>
      <c r="Q26" s="95"/>
      <c r="R26" s="95"/>
      <c r="S26" s="95"/>
      <c r="T26" s="95">
        <v>46880010303</v>
      </c>
      <c r="U26" s="95"/>
    </row>
    <row r="27" spans="1:21" ht="12" customHeight="1" x14ac:dyDescent="0.2">
      <c r="A27" s="111"/>
      <c r="B27" s="939"/>
      <c r="C27" s="940"/>
      <c r="D27" s="227">
        <v>0.42</v>
      </c>
      <c r="E27" s="227">
        <v>1.17</v>
      </c>
      <c r="F27" s="281">
        <v>0.75</v>
      </c>
      <c r="G27" s="262"/>
      <c r="H27" s="399">
        <v>4500</v>
      </c>
      <c r="I27" s="88" t="s">
        <v>16</v>
      </c>
      <c r="J27" s="96"/>
      <c r="K27" s="96"/>
      <c r="L27" s="96"/>
      <c r="M27" s="291"/>
      <c r="N27" s="96"/>
      <c r="O27" s="96"/>
      <c r="P27" s="96"/>
      <c r="Q27" s="96"/>
      <c r="R27" s="96"/>
      <c r="S27" s="96"/>
      <c r="T27" s="96">
        <v>46880010303</v>
      </c>
      <c r="U27" s="96"/>
    </row>
    <row r="28" spans="1:21" ht="12" customHeight="1" x14ac:dyDescent="0.2">
      <c r="A28" s="359"/>
      <c r="B28" s="941"/>
      <c r="C28" s="942"/>
      <c r="D28" s="231">
        <v>1.17</v>
      </c>
      <c r="E28" s="231">
        <v>1.71</v>
      </c>
      <c r="F28" s="280">
        <v>0.54</v>
      </c>
      <c r="G28" s="265">
        <v>1.71</v>
      </c>
      <c r="H28" s="400">
        <v>1620</v>
      </c>
      <c r="I28" s="90" t="s">
        <v>17</v>
      </c>
      <c r="J28" s="97"/>
      <c r="K28" s="97"/>
      <c r="L28" s="97"/>
      <c r="M28" s="292"/>
      <c r="N28" s="97"/>
      <c r="O28" s="97"/>
      <c r="P28" s="97"/>
      <c r="Q28" s="97"/>
      <c r="R28" s="97"/>
      <c r="S28" s="97"/>
      <c r="T28" s="97">
        <v>46880010303</v>
      </c>
      <c r="U28" s="97"/>
    </row>
    <row r="29" spans="1:21" ht="12" customHeight="1" x14ac:dyDescent="0.2">
      <c r="A29" s="111" t="s">
        <v>1997</v>
      </c>
      <c r="B29" s="120" t="s">
        <v>1018</v>
      </c>
      <c r="C29" s="414" t="s">
        <v>1019</v>
      </c>
      <c r="D29" s="251">
        <v>1.47</v>
      </c>
      <c r="E29" s="251">
        <v>3.2199999999999998</v>
      </c>
      <c r="F29" s="272">
        <v>1.75</v>
      </c>
      <c r="G29" s="273">
        <v>1.75</v>
      </c>
      <c r="H29" s="402">
        <v>12250</v>
      </c>
      <c r="I29" s="109" t="s">
        <v>16</v>
      </c>
      <c r="J29" s="104"/>
      <c r="K29" s="104"/>
      <c r="L29" s="104"/>
      <c r="M29" s="295"/>
      <c r="N29" s="104"/>
      <c r="O29" s="104"/>
      <c r="P29" s="104"/>
      <c r="Q29" s="104"/>
      <c r="R29" s="104"/>
      <c r="S29" s="104"/>
      <c r="T29" s="104">
        <v>46880010304</v>
      </c>
      <c r="U29" s="104"/>
    </row>
    <row r="30" spans="1:21" ht="12" customHeight="1" x14ac:dyDescent="0.2">
      <c r="A30" s="116" t="s">
        <v>1998</v>
      </c>
      <c r="B30" s="124" t="s">
        <v>968</v>
      </c>
      <c r="C30" s="125" t="s">
        <v>969</v>
      </c>
      <c r="D30" s="223">
        <v>0</v>
      </c>
      <c r="E30" s="223">
        <v>1.42</v>
      </c>
      <c r="F30" s="258">
        <v>1.42</v>
      </c>
      <c r="G30" s="259"/>
      <c r="H30" s="398">
        <v>7100</v>
      </c>
      <c r="I30" s="407" t="s">
        <v>16</v>
      </c>
      <c r="J30" s="95"/>
      <c r="K30" s="95"/>
      <c r="L30" s="95"/>
      <c r="M30" s="290"/>
      <c r="N30" s="95"/>
      <c r="O30" s="95"/>
      <c r="P30" s="95"/>
      <c r="Q30" s="95"/>
      <c r="R30" s="95"/>
      <c r="S30" s="133"/>
      <c r="T30" s="133">
        <v>46880030258</v>
      </c>
      <c r="U30" s="95"/>
    </row>
    <row r="31" spans="1:21" ht="12" customHeight="1" x14ac:dyDescent="0.2">
      <c r="A31" s="111"/>
      <c r="B31" s="126"/>
      <c r="C31" s="127"/>
      <c r="D31" s="227">
        <v>1.42</v>
      </c>
      <c r="E31" s="227">
        <v>1.7</v>
      </c>
      <c r="F31" s="261">
        <v>0.28000000000000003</v>
      </c>
      <c r="G31" s="262"/>
      <c r="H31" s="399">
        <v>1680</v>
      </c>
      <c r="I31" s="409" t="s">
        <v>16</v>
      </c>
      <c r="J31" s="1640" t="s">
        <v>970</v>
      </c>
      <c r="K31" s="227">
        <v>1.72</v>
      </c>
      <c r="L31" s="1640" t="s">
        <v>971</v>
      </c>
      <c r="M31" s="291">
        <v>18</v>
      </c>
      <c r="N31" s="96">
        <v>126</v>
      </c>
      <c r="O31" s="96"/>
      <c r="P31" s="96"/>
      <c r="Q31" s="96" t="s">
        <v>172</v>
      </c>
      <c r="R31" s="96"/>
      <c r="S31" s="134"/>
      <c r="T31" s="134">
        <v>46880030256</v>
      </c>
      <c r="U31" s="96"/>
    </row>
    <row r="32" spans="1:21" ht="12" customHeight="1" x14ac:dyDescent="0.2">
      <c r="A32" s="111"/>
      <c r="B32" s="126"/>
      <c r="C32" s="127"/>
      <c r="D32" s="227">
        <v>1.72</v>
      </c>
      <c r="E32" s="227">
        <v>2.95</v>
      </c>
      <c r="F32" s="261">
        <v>1.23</v>
      </c>
      <c r="G32" s="262"/>
      <c r="H32" s="399">
        <v>6150</v>
      </c>
      <c r="I32" s="409" t="s">
        <v>16</v>
      </c>
      <c r="J32" s="1641"/>
      <c r="K32" s="227"/>
      <c r="L32" s="1641"/>
      <c r="M32" s="291"/>
      <c r="N32" s="96"/>
      <c r="O32" s="96"/>
      <c r="P32" s="96"/>
      <c r="Q32" s="96"/>
      <c r="R32" s="96"/>
      <c r="S32" s="134"/>
      <c r="T32" s="134">
        <v>46880010322</v>
      </c>
      <c r="U32" s="96"/>
    </row>
    <row r="33" spans="1:21" ht="12" customHeight="1" x14ac:dyDescent="0.2">
      <c r="A33" s="359"/>
      <c r="B33" s="128"/>
      <c r="C33" s="129"/>
      <c r="D33" s="231">
        <v>2.95</v>
      </c>
      <c r="E33" s="231">
        <v>3.21</v>
      </c>
      <c r="F33" s="264">
        <v>0.26</v>
      </c>
      <c r="G33" s="265">
        <f>SUM(F30:F33)</f>
        <v>3.1899999999999995</v>
      </c>
      <c r="H33" s="400">
        <v>1300</v>
      </c>
      <c r="I33" s="412" t="s">
        <v>18</v>
      </c>
      <c r="J33" s="97"/>
      <c r="K33" s="97"/>
      <c r="L33" s="97"/>
      <c r="M33" s="97"/>
      <c r="N33" s="97"/>
      <c r="O33" s="97"/>
      <c r="P33" s="97"/>
      <c r="Q33" s="97"/>
      <c r="R33" s="97"/>
      <c r="S33" s="135"/>
      <c r="T33" s="135">
        <v>46880010322</v>
      </c>
      <c r="U33" s="97"/>
    </row>
    <row r="34" spans="1:21" ht="12" customHeight="1" x14ac:dyDescent="0.2">
      <c r="A34" s="104" t="s">
        <v>1999</v>
      </c>
      <c r="B34" s="122" t="s">
        <v>1020</v>
      </c>
      <c r="C34" s="943" t="s">
        <v>1021</v>
      </c>
      <c r="D34" s="274">
        <v>0</v>
      </c>
      <c r="E34" s="274">
        <v>1.32</v>
      </c>
      <c r="F34" s="278">
        <v>1.32</v>
      </c>
      <c r="G34" s="276">
        <v>1.32</v>
      </c>
      <c r="H34" s="401">
        <v>7920</v>
      </c>
      <c r="I34" s="178" t="s">
        <v>18</v>
      </c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>
        <v>46880010310</v>
      </c>
      <c r="U34" s="111"/>
    </row>
    <row r="35" spans="1:21" ht="12" customHeight="1" x14ac:dyDescent="0.2">
      <c r="A35" s="104" t="s">
        <v>2000</v>
      </c>
      <c r="B35" s="122" t="s">
        <v>1022</v>
      </c>
      <c r="C35" s="456" t="s">
        <v>1023</v>
      </c>
      <c r="D35" s="251">
        <v>0</v>
      </c>
      <c r="E35" s="251">
        <v>0.38</v>
      </c>
      <c r="F35" s="272">
        <v>0.38</v>
      </c>
      <c r="G35" s="273">
        <v>0.38</v>
      </c>
      <c r="H35" s="402">
        <v>2520</v>
      </c>
      <c r="I35" s="109" t="s">
        <v>18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>
        <v>46880010309</v>
      </c>
      <c r="U35" s="104"/>
    </row>
    <row r="36" spans="1:21" ht="12" customHeight="1" x14ac:dyDescent="0.2">
      <c r="A36" s="111" t="s">
        <v>2001</v>
      </c>
      <c r="B36" s="120" t="s">
        <v>1024</v>
      </c>
      <c r="C36" s="364" t="s">
        <v>1025</v>
      </c>
      <c r="D36" s="251">
        <v>0</v>
      </c>
      <c r="E36" s="251">
        <v>0.09</v>
      </c>
      <c r="F36" s="272">
        <v>0.09</v>
      </c>
      <c r="G36" s="273">
        <v>0.09</v>
      </c>
      <c r="H36" s="402">
        <v>540</v>
      </c>
      <c r="I36" s="109" t="s">
        <v>38</v>
      </c>
      <c r="J36" s="104"/>
      <c r="K36" s="104"/>
      <c r="L36" s="104"/>
      <c r="M36" s="104"/>
      <c r="N36" s="104"/>
      <c r="O36" s="104"/>
      <c r="P36" s="104"/>
      <c r="Q36" s="104"/>
      <c r="R36" s="104">
        <v>99</v>
      </c>
      <c r="S36" s="104">
        <v>66</v>
      </c>
      <c r="T36" s="1563">
        <v>46880010013</v>
      </c>
      <c r="U36" s="104" t="s">
        <v>1438</v>
      </c>
    </row>
    <row r="37" spans="1:21" ht="12" customHeight="1" x14ac:dyDescent="0.2">
      <c r="A37" s="104" t="s">
        <v>2002</v>
      </c>
      <c r="B37" s="137" t="s">
        <v>972</v>
      </c>
      <c r="C37" s="166" t="s">
        <v>973</v>
      </c>
      <c r="D37" s="251">
        <v>0</v>
      </c>
      <c r="E37" s="251">
        <v>0.05</v>
      </c>
      <c r="F37" s="277">
        <v>0.05</v>
      </c>
      <c r="G37" s="273">
        <v>0.05</v>
      </c>
      <c r="H37" s="402">
        <v>150</v>
      </c>
      <c r="I37" s="433" t="s">
        <v>18</v>
      </c>
      <c r="J37" s="104"/>
      <c r="K37" s="104"/>
      <c r="L37" s="104"/>
      <c r="M37" s="104"/>
      <c r="N37" s="104"/>
      <c r="O37" s="104"/>
      <c r="P37" s="104"/>
      <c r="Q37" s="104"/>
      <c r="R37" s="104"/>
      <c r="S37" s="165"/>
      <c r="T37" s="165">
        <v>46880010312</v>
      </c>
      <c r="U37" s="104" t="s">
        <v>1438</v>
      </c>
    </row>
    <row r="38" spans="1:21" s="952" customFormat="1" ht="21.95" customHeight="1" x14ac:dyDescent="0.2">
      <c r="A38" s="122" t="s">
        <v>2003</v>
      </c>
      <c r="B38" s="122" t="s">
        <v>950</v>
      </c>
      <c r="C38" s="184" t="s">
        <v>951</v>
      </c>
      <c r="D38" s="251">
        <v>0</v>
      </c>
      <c r="E38" s="251">
        <v>2.42</v>
      </c>
      <c r="F38" s="272">
        <v>2.42</v>
      </c>
      <c r="G38" s="273">
        <v>2.42</v>
      </c>
      <c r="H38" s="357">
        <v>14520</v>
      </c>
      <c r="I38" s="160" t="s">
        <v>18</v>
      </c>
      <c r="J38" s="104"/>
      <c r="K38" s="104"/>
      <c r="L38" s="104"/>
      <c r="M38" s="295"/>
      <c r="N38" s="104"/>
      <c r="O38" s="104"/>
      <c r="P38" s="104"/>
      <c r="Q38" s="104"/>
      <c r="R38" s="104"/>
      <c r="S38" s="104"/>
      <c r="T38" s="104">
        <v>46880010313</v>
      </c>
      <c r="U38" s="104"/>
    </row>
    <row r="39" spans="1:21" ht="12" customHeight="1" x14ac:dyDescent="0.2">
      <c r="A39" s="137" t="s">
        <v>2004</v>
      </c>
      <c r="B39" s="137" t="s">
        <v>952</v>
      </c>
      <c r="C39" s="167" t="s">
        <v>953</v>
      </c>
      <c r="D39" s="289">
        <v>0</v>
      </c>
      <c r="E39" s="289">
        <v>0.44</v>
      </c>
      <c r="F39" s="277">
        <v>0.44</v>
      </c>
      <c r="G39" s="273">
        <v>0.44</v>
      </c>
      <c r="H39" s="357">
        <v>2640</v>
      </c>
      <c r="I39" s="154" t="s">
        <v>18</v>
      </c>
      <c r="J39" s="104"/>
      <c r="K39" s="104"/>
      <c r="L39" s="104"/>
      <c r="M39" s="295"/>
      <c r="N39" s="104"/>
      <c r="O39" s="104"/>
      <c r="P39" s="104"/>
      <c r="Q39" s="104"/>
      <c r="R39" s="104"/>
      <c r="S39" s="104"/>
      <c r="T39" s="165">
        <v>46880010356</v>
      </c>
      <c r="U39" s="104"/>
    </row>
    <row r="40" spans="1:21" ht="12" customHeight="1" x14ac:dyDescent="0.2">
      <c r="A40" s="116" t="s">
        <v>2005</v>
      </c>
      <c r="B40" s="119" t="s">
        <v>1026</v>
      </c>
      <c r="C40" s="1625" t="s">
        <v>1027</v>
      </c>
      <c r="D40" s="266">
        <v>0</v>
      </c>
      <c r="E40" s="266">
        <v>1.6</v>
      </c>
      <c r="F40" s="491">
        <v>1.6</v>
      </c>
      <c r="G40" s="268"/>
      <c r="H40" s="403">
        <v>9600</v>
      </c>
      <c r="I40" s="200" t="s">
        <v>16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>
        <v>46880010319</v>
      </c>
      <c r="U40" s="106"/>
    </row>
    <row r="41" spans="1:21" ht="12" customHeight="1" x14ac:dyDescent="0.2">
      <c r="A41" s="111"/>
      <c r="B41" s="120"/>
      <c r="C41" s="1627"/>
      <c r="D41" s="227">
        <v>1.6</v>
      </c>
      <c r="E41" s="227">
        <v>1.8</v>
      </c>
      <c r="F41" s="281">
        <v>0.2</v>
      </c>
      <c r="G41" s="262"/>
      <c r="H41" s="399">
        <v>1200</v>
      </c>
      <c r="I41" s="88" t="s"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>
        <v>46880010319</v>
      </c>
      <c r="U41" s="96"/>
    </row>
    <row r="42" spans="1:21" ht="12" customHeight="1" x14ac:dyDescent="0.2">
      <c r="A42" s="359"/>
      <c r="B42" s="121"/>
      <c r="C42" s="383"/>
      <c r="D42" s="269">
        <v>1.8</v>
      </c>
      <c r="E42" s="269">
        <v>2.0100000000000002</v>
      </c>
      <c r="F42" s="951">
        <v>0.21</v>
      </c>
      <c r="G42" s="271">
        <v>2.0099999999999998</v>
      </c>
      <c r="H42" s="950">
        <v>1260</v>
      </c>
      <c r="I42" s="938" t="s">
        <v>18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>
        <v>46880010360</v>
      </c>
      <c r="U42" s="152"/>
    </row>
    <row r="43" spans="1:21" ht="12" customHeight="1" x14ac:dyDescent="0.2">
      <c r="A43" s="111" t="s">
        <v>2006</v>
      </c>
      <c r="B43" s="120" t="s">
        <v>1028</v>
      </c>
      <c r="C43" s="944" t="s">
        <v>1029</v>
      </c>
      <c r="D43" s="251">
        <v>0</v>
      </c>
      <c r="E43" s="251">
        <v>0.45</v>
      </c>
      <c r="F43" s="272">
        <v>0.45</v>
      </c>
      <c r="G43" s="273">
        <v>0.45</v>
      </c>
      <c r="H43" s="402">
        <v>1350</v>
      </c>
      <c r="I43" s="109" t="s">
        <v>18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>
        <v>46880010319</v>
      </c>
      <c r="U43" s="104"/>
    </row>
    <row r="44" spans="1:21" ht="12" customHeight="1" x14ac:dyDescent="0.2">
      <c r="A44" s="116" t="s">
        <v>2007</v>
      </c>
      <c r="B44" s="394" t="s">
        <v>1030</v>
      </c>
      <c r="C44" s="945" t="s">
        <v>1031</v>
      </c>
      <c r="D44" s="266">
        <v>0</v>
      </c>
      <c r="E44" s="266">
        <v>0.23</v>
      </c>
      <c r="F44" s="491">
        <v>0.23</v>
      </c>
      <c r="G44" s="268"/>
      <c r="H44" s="403">
        <v>1150</v>
      </c>
      <c r="I44" s="200" t="s">
        <v>16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560">
        <v>46880030019</v>
      </c>
      <c r="U44" s="106"/>
    </row>
    <row r="45" spans="1:21" ht="12" customHeight="1" x14ac:dyDescent="0.2">
      <c r="A45" s="111"/>
      <c r="B45" s="391"/>
      <c r="C45" s="364"/>
      <c r="D45" s="227">
        <v>0.23</v>
      </c>
      <c r="E45" s="227">
        <v>0.57999999999999996</v>
      </c>
      <c r="F45" s="281">
        <v>0.35</v>
      </c>
      <c r="G45" s="262"/>
      <c r="H45" s="399">
        <v>1575</v>
      </c>
      <c r="I45" s="88" t="s">
        <v>16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>
        <v>46880030244</v>
      </c>
      <c r="U45" s="96"/>
    </row>
    <row r="46" spans="1:21" ht="12" customHeight="1" x14ac:dyDescent="0.2">
      <c r="A46" s="359"/>
      <c r="B46" s="395"/>
      <c r="C46" s="367"/>
      <c r="D46" s="269">
        <v>0.57999999999999996</v>
      </c>
      <c r="E46" s="269">
        <v>1.02</v>
      </c>
      <c r="F46" s="951">
        <v>0.44</v>
      </c>
      <c r="G46" s="271">
        <v>1.02</v>
      </c>
      <c r="H46" s="950">
        <v>1980</v>
      </c>
      <c r="I46" s="938" t="s">
        <v>16</v>
      </c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59">
        <v>46880030130</v>
      </c>
      <c r="U46" s="152"/>
    </row>
    <row r="47" spans="1:21" ht="12" customHeight="1" x14ac:dyDescent="0.2">
      <c r="A47" s="111" t="s">
        <v>2008</v>
      </c>
      <c r="B47" s="120" t="s">
        <v>1032</v>
      </c>
      <c r="C47" s="414" t="s">
        <v>1033</v>
      </c>
      <c r="D47" s="251">
        <v>0</v>
      </c>
      <c r="E47" s="251">
        <v>0.64</v>
      </c>
      <c r="F47" s="272">
        <v>0.64</v>
      </c>
      <c r="G47" s="273">
        <v>0.64</v>
      </c>
      <c r="H47" s="402">
        <v>2560</v>
      </c>
      <c r="I47" s="109" t="s">
        <v>18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>
        <v>46880010316</v>
      </c>
      <c r="U47" s="104"/>
    </row>
    <row r="48" spans="1:21" ht="12" customHeight="1" x14ac:dyDescent="0.2">
      <c r="A48" s="124" t="s">
        <v>2009</v>
      </c>
      <c r="B48" s="124" t="s">
        <v>954</v>
      </c>
      <c r="C48" s="1648" t="s">
        <v>955</v>
      </c>
      <c r="D48" s="257">
        <v>0</v>
      </c>
      <c r="E48" s="257">
        <v>0.03</v>
      </c>
      <c r="F48" s="258">
        <v>0.03</v>
      </c>
      <c r="G48" s="259"/>
      <c r="H48" s="461">
        <v>180</v>
      </c>
      <c r="I48" s="130" t="s">
        <v>18</v>
      </c>
      <c r="J48" s="95"/>
      <c r="K48" s="95"/>
      <c r="L48" s="95"/>
      <c r="M48" s="290"/>
      <c r="N48" s="95"/>
      <c r="O48" s="95"/>
      <c r="P48" s="95"/>
      <c r="Q48" s="95"/>
      <c r="R48" s="95"/>
      <c r="S48" s="95"/>
      <c r="T48" s="133">
        <v>46880010314</v>
      </c>
      <c r="U48" s="95"/>
    </row>
    <row r="49" spans="1:21" ht="12" customHeight="1" x14ac:dyDescent="0.2">
      <c r="A49" s="128"/>
      <c r="B49" s="128"/>
      <c r="C49" s="1649"/>
      <c r="D49" s="231">
        <v>0.03</v>
      </c>
      <c r="E49" s="231">
        <v>2.5</v>
      </c>
      <c r="F49" s="264">
        <v>2.4700000000000002</v>
      </c>
      <c r="G49" s="265">
        <v>2.5</v>
      </c>
      <c r="H49" s="462">
        <v>14820</v>
      </c>
      <c r="I49" s="132" t="s">
        <v>16</v>
      </c>
      <c r="J49" s="97"/>
      <c r="K49" s="97"/>
      <c r="L49" s="97"/>
      <c r="M49" s="292"/>
      <c r="N49" s="97"/>
      <c r="O49" s="97"/>
      <c r="P49" s="97"/>
      <c r="Q49" s="97"/>
      <c r="R49" s="97"/>
      <c r="S49" s="97"/>
      <c r="T49" s="135">
        <v>46880010314</v>
      </c>
      <c r="U49" s="97"/>
    </row>
    <row r="50" spans="1:21" ht="21.95" customHeight="1" x14ac:dyDescent="0.2">
      <c r="A50" s="104" t="s">
        <v>2010</v>
      </c>
      <c r="B50" s="122" t="s">
        <v>974</v>
      </c>
      <c r="C50" s="176" t="s">
        <v>975</v>
      </c>
      <c r="D50" s="251">
        <v>0</v>
      </c>
      <c r="E50" s="251">
        <v>1.03</v>
      </c>
      <c r="F50" s="272">
        <v>1.03</v>
      </c>
      <c r="G50" s="273">
        <v>1.03</v>
      </c>
      <c r="H50" s="402">
        <v>4120</v>
      </c>
      <c r="I50" s="109" t="s">
        <v>16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>
        <v>46880030236</v>
      </c>
      <c r="U50" s="104"/>
    </row>
    <row r="51" spans="1:21" ht="12" customHeight="1" x14ac:dyDescent="0.2">
      <c r="A51" s="116" t="s">
        <v>2011</v>
      </c>
      <c r="B51" s="119" t="s">
        <v>1034</v>
      </c>
      <c r="C51" s="1629" t="s">
        <v>1035</v>
      </c>
      <c r="D51" s="266">
        <v>0</v>
      </c>
      <c r="E51" s="266">
        <v>0.22</v>
      </c>
      <c r="F51" s="491">
        <v>0.22</v>
      </c>
      <c r="G51" s="268"/>
      <c r="H51" s="403">
        <v>880</v>
      </c>
      <c r="I51" s="200" t="s">
        <v>18</v>
      </c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>
        <v>46880030234</v>
      </c>
      <c r="U51" s="106"/>
    </row>
    <row r="52" spans="1:21" ht="12" customHeight="1" x14ac:dyDescent="0.2">
      <c r="A52" s="359"/>
      <c r="B52" s="121"/>
      <c r="C52" s="1630"/>
      <c r="D52" s="269">
        <v>0.22</v>
      </c>
      <c r="E52" s="269">
        <v>0.68</v>
      </c>
      <c r="F52" s="951">
        <v>0.46</v>
      </c>
      <c r="G52" s="271">
        <v>0.68</v>
      </c>
      <c r="H52" s="950">
        <v>1840</v>
      </c>
      <c r="I52" s="938" t="s">
        <v>18</v>
      </c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>
        <v>46880030245</v>
      </c>
      <c r="U52" s="152"/>
    </row>
    <row r="53" spans="1:21" s="952" customFormat="1" ht="21.95" customHeight="1" x14ac:dyDescent="0.2">
      <c r="A53" s="122" t="s">
        <v>2012</v>
      </c>
      <c r="B53" s="122" t="s">
        <v>956</v>
      </c>
      <c r="C53" s="176" t="s">
        <v>957</v>
      </c>
      <c r="D53" s="251">
        <v>0</v>
      </c>
      <c r="E53" s="251">
        <v>0.67</v>
      </c>
      <c r="F53" s="272">
        <v>0.67</v>
      </c>
      <c r="G53" s="273">
        <v>0.67</v>
      </c>
      <c r="H53" s="357">
        <v>3015</v>
      </c>
      <c r="I53" s="160" t="s">
        <v>18</v>
      </c>
      <c r="J53" s="104"/>
      <c r="K53" s="104"/>
      <c r="L53" s="104"/>
      <c r="M53" s="295"/>
      <c r="N53" s="104"/>
      <c r="O53" s="104"/>
      <c r="P53" s="104"/>
      <c r="Q53" s="104"/>
      <c r="R53" s="104"/>
      <c r="S53" s="104"/>
      <c r="T53" s="104">
        <v>46880030262</v>
      </c>
      <c r="U53" s="104" t="s">
        <v>1437</v>
      </c>
    </row>
    <row r="54" spans="1:21" ht="12" customHeight="1" x14ac:dyDescent="0.2">
      <c r="A54" s="116" t="s">
        <v>2013</v>
      </c>
      <c r="B54" s="925" t="s">
        <v>976</v>
      </c>
      <c r="C54" s="926" t="s">
        <v>977</v>
      </c>
      <c r="D54" s="223">
        <v>0</v>
      </c>
      <c r="E54" s="223">
        <v>0.04</v>
      </c>
      <c r="F54" s="258">
        <v>0.04</v>
      </c>
      <c r="G54" s="259"/>
      <c r="H54" s="398">
        <v>120</v>
      </c>
      <c r="I54" s="407" t="s">
        <v>18</v>
      </c>
      <c r="J54" s="95"/>
      <c r="K54" s="95"/>
      <c r="L54" s="95"/>
      <c r="M54" s="95"/>
      <c r="N54" s="95"/>
      <c r="O54" s="95"/>
      <c r="P54" s="95"/>
      <c r="Q54" s="95"/>
      <c r="R54" s="95"/>
      <c r="S54" s="133"/>
      <c r="T54" s="133">
        <v>46880030245</v>
      </c>
      <c r="U54" s="95" t="s">
        <v>1437</v>
      </c>
    </row>
    <row r="55" spans="1:21" ht="12" customHeight="1" x14ac:dyDescent="0.2">
      <c r="A55" s="111"/>
      <c r="B55" s="139"/>
      <c r="C55" s="171"/>
      <c r="D55" s="227">
        <v>0.04</v>
      </c>
      <c r="E55" s="227">
        <v>0.19</v>
      </c>
      <c r="F55" s="261">
        <v>0.15</v>
      </c>
      <c r="G55" s="262"/>
      <c r="H55" s="399">
        <v>450</v>
      </c>
      <c r="I55" s="409" t="s">
        <v>16</v>
      </c>
      <c r="J55" s="96"/>
      <c r="K55" s="96"/>
      <c r="L55" s="96"/>
      <c r="M55" s="96"/>
      <c r="N55" s="96"/>
      <c r="O55" s="96"/>
      <c r="P55" s="96"/>
      <c r="Q55" s="96"/>
      <c r="R55" s="96"/>
      <c r="S55" s="134"/>
      <c r="T55" s="134">
        <v>46880030245</v>
      </c>
      <c r="U55" s="96" t="s">
        <v>1437</v>
      </c>
    </row>
    <row r="56" spans="1:21" ht="12" customHeight="1" x14ac:dyDescent="0.2">
      <c r="A56" s="359"/>
      <c r="B56" s="927"/>
      <c r="C56" s="928"/>
      <c r="D56" s="231">
        <v>0</v>
      </c>
      <c r="E56" s="231">
        <v>0.21</v>
      </c>
      <c r="F56" s="264">
        <v>0.21</v>
      </c>
      <c r="G56" s="265">
        <f>SUM(F54:F56)</f>
        <v>0.4</v>
      </c>
      <c r="H56" s="400">
        <v>630</v>
      </c>
      <c r="I56" s="412" t="s">
        <v>18</v>
      </c>
      <c r="J56" s="97"/>
      <c r="K56" s="97"/>
      <c r="L56" s="97"/>
      <c r="M56" s="97"/>
      <c r="N56" s="97"/>
      <c r="O56" s="97"/>
      <c r="P56" s="97"/>
      <c r="Q56" s="97"/>
      <c r="R56" s="97"/>
      <c r="S56" s="135"/>
      <c r="T56" s="135">
        <v>46880030245</v>
      </c>
      <c r="U56" s="97" t="s">
        <v>1437</v>
      </c>
    </row>
    <row r="57" spans="1:21" ht="12" customHeight="1" x14ac:dyDescent="0.2">
      <c r="A57" s="116" t="s">
        <v>2014</v>
      </c>
      <c r="B57" s="124" t="s">
        <v>978</v>
      </c>
      <c r="C57" s="141" t="s">
        <v>979</v>
      </c>
      <c r="D57" s="223">
        <v>0</v>
      </c>
      <c r="E57" s="223">
        <v>0.36</v>
      </c>
      <c r="F57" s="258">
        <v>0.36</v>
      </c>
      <c r="G57" s="259"/>
      <c r="H57" s="398">
        <v>1260</v>
      </c>
      <c r="I57" s="407" t="s">
        <v>18</v>
      </c>
      <c r="J57" s="95"/>
      <c r="K57" s="95"/>
      <c r="L57" s="95"/>
      <c r="M57" s="95"/>
      <c r="N57" s="95"/>
      <c r="O57" s="95"/>
      <c r="P57" s="95"/>
      <c r="Q57" s="95"/>
      <c r="R57" s="95"/>
      <c r="S57" s="133"/>
      <c r="T57" s="133">
        <v>46880030260</v>
      </c>
      <c r="U57" s="95" t="s">
        <v>1437</v>
      </c>
    </row>
    <row r="58" spans="1:21" ht="12" customHeight="1" x14ac:dyDescent="0.2">
      <c r="A58" s="111"/>
      <c r="B58" s="126"/>
      <c r="C58" s="127"/>
      <c r="D58" s="227">
        <v>0.36</v>
      </c>
      <c r="E58" s="227">
        <v>0.52</v>
      </c>
      <c r="F58" s="261">
        <v>0.16</v>
      </c>
      <c r="G58" s="262"/>
      <c r="H58" s="399">
        <v>640</v>
      </c>
      <c r="I58" s="409" t="s">
        <v>18</v>
      </c>
      <c r="J58" s="96"/>
      <c r="K58" s="96"/>
      <c r="L58" s="96"/>
      <c r="M58" s="96"/>
      <c r="N58" s="96"/>
      <c r="O58" s="96"/>
      <c r="P58" s="96"/>
      <c r="Q58" s="96"/>
      <c r="R58" s="96"/>
      <c r="S58" s="134"/>
      <c r="T58" s="134">
        <v>46880030245</v>
      </c>
      <c r="U58" s="96" t="s">
        <v>1437</v>
      </c>
    </row>
    <row r="59" spans="1:21" ht="12" customHeight="1" x14ac:dyDescent="0.2">
      <c r="A59" s="111"/>
      <c r="B59" s="126"/>
      <c r="C59" s="127"/>
      <c r="D59" s="227">
        <v>0.52</v>
      </c>
      <c r="E59" s="227">
        <v>0.61</v>
      </c>
      <c r="F59" s="261">
        <v>0.09</v>
      </c>
      <c r="G59" s="262"/>
      <c r="H59" s="399">
        <v>270</v>
      </c>
      <c r="I59" s="409" t="s">
        <v>16</v>
      </c>
      <c r="J59" s="96"/>
      <c r="K59" s="96"/>
      <c r="L59" s="96"/>
      <c r="M59" s="96"/>
      <c r="N59" s="96"/>
      <c r="O59" s="96"/>
      <c r="P59" s="96"/>
      <c r="Q59" s="96"/>
      <c r="R59" s="96"/>
      <c r="S59" s="134"/>
      <c r="T59" s="134">
        <v>46880030245</v>
      </c>
      <c r="U59" s="96" t="s">
        <v>1437</v>
      </c>
    </row>
    <row r="60" spans="1:21" ht="12" customHeight="1" x14ac:dyDescent="0.2">
      <c r="A60" s="359"/>
      <c r="B60" s="128"/>
      <c r="C60" s="129"/>
      <c r="D60" s="231">
        <v>0.61</v>
      </c>
      <c r="E60" s="231">
        <v>0.75</v>
      </c>
      <c r="F60" s="264">
        <v>0.14000000000000001</v>
      </c>
      <c r="G60" s="265">
        <f>SUM(F57:F60)</f>
        <v>0.75</v>
      </c>
      <c r="H60" s="400">
        <v>420</v>
      </c>
      <c r="I60" s="412" t="s">
        <v>17</v>
      </c>
      <c r="J60" s="97"/>
      <c r="K60" s="97"/>
      <c r="L60" s="97"/>
      <c r="M60" s="97"/>
      <c r="N60" s="97"/>
      <c r="O60" s="97"/>
      <c r="P60" s="97"/>
      <c r="Q60" s="97"/>
      <c r="R60" s="97"/>
      <c r="S60" s="135"/>
      <c r="T60" s="135">
        <v>46880030245</v>
      </c>
      <c r="U60" s="97" t="s">
        <v>1437</v>
      </c>
    </row>
    <row r="61" spans="1:21" ht="12" customHeight="1" x14ac:dyDescent="0.2">
      <c r="A61" s="116" t="s">
        <v>2015</v>
      </c>
      <c r="B61" s="124" t="s">
        <v>980</v>
      </c>
      <c r="C61" s="125" t="s">
        <v>981</v>
      </c>
      <c r="D61" s="266">
        <v>0</v>
      </c>
      <c r="E61" s="266">
        <v>0.82</v>
      </c>
      <c r="F61" s="267">
        <v>0.82</v>
      </c>
      <c r="G61" s="268"/>
      <c r="H61" s="403">
        <v>4920</v>
      </c>
      <c r="I61" s="923" t="s">
        <v>18</v>
      </c>
      <c r="J61" s="106"/>
      <c r="K61" s="106"/>
      <c r="L61" s="106"/>
      <c r="M61" s="106"/>
      <c r="N61" s="106"/>
      <c r="O61" s="106"/>
      <c r="P61" s="106"/>
      <c r="Q61" s="106"/>
      <c r="R61" s="106"/>
      <c r="S61" s="162"/>
      <c r="T61" s="162">
        <v>46880030264</v>
      </c>
      <c r="U61" s="106"/>
    </row>
    <row r="62" spans="1:21" ht="12" customHeight="1" x14ac:dyDescent="0.2">
      <c r="A62" s="359"/>
      <c r="B62" s="128"/>
      <c r="C62" s="129"/>
      <c r="D62" s="269">
        <v>1.08</v>
      </c>
      <c r="E62" s="269">
        <v>1.33</v>
      </c>
      <c r="F62" s="270">
        <v>0.25</v>
      </c>
      <c r="G62" s="271">
        <f>F62+F61</f>
        <v>1.0699999999999998</v>
      </c>
      <c r="H62" s="950">
        <v>1175</v>
      </c>
      <c r="I62" s="924" t="s">
        <v>38</v>
      </c>
      <c r="J62" s="152"/>
      <c r="K62" s="152"/>
      <c r="L62" s="152"/>
      <c r="M62" s="152"/>
      <c r="N62" s="152"/>
      <c r="O62" s="152"/>
      <c r="P62" s="152"/>
      <c r="Q62" s="152"/>
      <c r="R62" s="152"/>
      <c r="S62" s="163"/>
      <c r="T62" s="163">
        <v>46880030238</v>
      </c>
      <c r="U62" s="152"/>
    </row>
    <row r="63" spans="1:21" ht="12" customHeight="1" x14ac:dyDescent="0.2">
      <c r="A63" s="116" t="s">
        <v>2016</v>
      </c>
      <c r="B63" s="124" t="s">
        <v>982</v>
      </c>
      <c r="C63" s="687" t="s">
        <v>983</v>
      </c>
      <c r="D63" s="223">
        <v>0</v>
      </c>
      <c r="E63" s="223">
        <v>0.28999999999999998</v>
      </c>
      <c r="F63" s="258">
        <v>0.28999999999999998</v>
      </c>
      <c r="G63" s="259"/>
      <c r="H63" s="398">
        <v>1160</v>
      </c>
      <c r="I63" s="407" t="s">
        <v>18</v>
      </c>
      <c r="J63" s="95"/>
      <c r="K63" s="95"/>
      <c r="L63" s="95"/>
      <c r="M63" s="95"/>
      <c r="N63" s="95"/>
      <c r="O63" s="95"/>
      <c r="P63" s="95"/>
      <c r="Q63" s="95"/>
      <c r="R63" s="297"/>
      <c r="S63" s="929"/>
      <c r="T63" s="133">
        <v>46880030215</v>
      </c>
      <c r="U63" s="95"/>
    </row>
    <row r="64" spans="1:21" ht="12" customHeight="1" x14ac:dyDescent="0.2">
      <c r="A64" s="111"/>
      <c r="B64" s="126"/>
      <c r="C64" s="690"/>
      <c r="D64" s="227">
        <v>0.28999999999999998</v>
      </c>
      <c r="E64" s="227">
        <v>0.55000000000000004</v>
      </c>
      <c r="F64" s="261">
        <v>0.26</v>
      </c>
      <c r="G64" s="262"/>
      <c r="H64" s="399">
        <v>1040</v>
      </c>
      <c r="I64" s="409" t="s">
        <v>18</v>
      </c>
      <c r="J64" s="96"/>
      <c r="K64" s="96"/>
      <c r="L64" s="96"/>
      <c r="M64" s="96"/>
      <c r="N64" s="96"/>
      <c r="O64" s="96"/>
      <c r="P64" s="96"/>
      <c r="Q64" s="96"/>
      <c r="R64" s="930"/>
      <c r="S64" s="931"/>
      <c r="T64" s="134">
        <v>46880030229</v>
      </c>
      <c r="U64" s="96"/>
    </row>
    <row r="65" spans="1:21" ht="12" customHeight="1" x14ac:dyDescent="0.2">
      <c r="A65" s="359"/>
      <c r="B65" s="128"/>
      <c r="C65" s="932"/>
      <c r="D65" s="231">
        <v>0.55000000000000004</v>
      </c>
      <c r="E65" s="231">
        <v>0.73</v>
      </c>
      <c r="F65" s="264">
        <v>0.18</v>
      </c>
      <c r="G65" s="265">
        <f>F65+F64+F63</f>
        <v>0.73</v>
      </c>
      <c r="H65" s="400">
        <v>540</v>
      </c>
      <c r="I65" s="412" t="s">
        <v>16</v>
      </c>
      <c r="J65" s="97"/>
      <c r="K65" s="97"/>
      <c r="L65" s="97"/>
      <c r="M65" s="97"/>
      <c r="N65" s="97"/>
      <c r="O65" s="97"/>
      <c r="P65" s="97"/>
      <c r="Q65" s="97"/>
      <c r="R65" s="298"/>
      <c r="S65" s="933"/>
      <c r="T65" s="135">
        <v>46880030229</v>
      </c>
      <c r="U65" s="97"/>
    </row>
    <row r="66" spans="1:21" ht="12" customHeight="1" x14ac:dyDescent="0.2">
      <c r="A66" s="111" t="s">
        <v>2017</v>
      </c>
      <c r="B66" s="126" t="s">
        <v>984</v>
      </c>
      <c r="C66" s="127" t="s">
        <v>985</v>
      </c>
      <c r="D66" s="274">
        <v>0</v>
      </c>
      <c r="E66" s="274">
        <v>4.49</v>
      </c>
      <c r="F66" s="275">
        <v>4.49</v>
      </c>
      <c r="G66" s="276">
        <v>4.49</v>
      </c>
      <c r="H66" s="401">
        <v>26940</v>
      </c>
      <c r="I66" s="424" t="s">
        <v>16</v>
      </c>
      <c r="J66" s="111"/>
      <c r="K66" s="111"/>
      <c r="L66" s="111"/>
      <c r="M66" s="111"/>
      <c r="N66" s="111"/>
      <c r="O66" s="111"/>
      <c r="P66" s="111"/>
      <c r="Q66" s="111"/>
      <c r="R66" s="111"/>
      <c r="S66" s="164"/>
      <c r="T66" s="164">
        <v>46880050270</v>
      </c>
      <c r="U66" s="111"/>
    </row>
    <row r="67" spans="1:21" ht="12" customHeight="1" x14ac:dyDescent="0.2">
      <c r="A67" s="104" t="s">
        <v>2018</v>
      </c>
      <c r="B67" s="137" t="s">
        <v>986</v>
      </c>
      <c r="C67" s="167" t="s">
        <v>987</v>
      </c>
      <c r="D67" s="251">
        <v>0.2</v>
      </c>
      <c r="E67" s="251">
        <v>0.49</v>
      </c>
      <c r="F67" s="277">
        <v>0.28999999999999998</v>
      </c>
      <c r="G67" s="273">
        <f>F67</f>
        <v>0.28999999999999998</v>
      </c>
      <c r="H67" s="402">
        <v>1160</v>
      </c>
      <c r="I67" s="433" t="s">
        <v>16</v>
      </c>
      <c r="J67" s="104"/>
      <c r="K67" s="104"/>
      <c r="L67" s="104"/>
      <c r="M67" s="104"/>
      <c r="N67" s="104"/>
      <c r="O67" s="104"/>
      <c r="P67" s="104"/>
      <c r="Q67" s="104"/>
      <c r="R67" s="104"/>
      <c r="S67" s="165"/>
      <c r="T67" s="165">
        <v>46880050271</v>
      </c>
      <c r="U67" s="104"/>
    </row>
    <row r="68" spans="1:21" ht="12" customHeight="1" x14ac:dyDescent="0.2">
      <c r="A68" s="116" t="s">
        <v>2019</v>
      </c>
      <c r="B68" s="124" t="s">
        <v>988</v>
      </c>
      <c r="C68" s="1625" t="s">
        <v>989</v>
      </c>
      <c r="D68" s="266">
        <v>0</v>
      </c>
      <c r="E68" s="266">
        <v>0.26</v>
      </c>
      <c r="F68" s="267">
        <v>0.26</v>
      </c>
      <c r="G68" s="268"/>
      <c r="H68" s="403">
        <v>1560</v>
      </c>
      <c r="I68" s="923" t="s">
        <v>16</v>
      </c>
      <c r="J68" s="106"/>
      <c r="K68" s="106"/>
      <c r="L68" s="106"/>
      <c r="M68" s="106"/>
      <c r="N68" s="106"/>
      <c r="O68" s="106"/>
      <c r="P68" s="106"/>
      <c r="Q68" s="106"/>
      <c r="R68" s="106"/>
      <c r="S68" s="162"/>
      <c r="T68" s="162">
        <v>46880030235</v>
      </c>
      <c r="U68" s="106"/>
    </row>
    <row r="69" spans="1:21" ht="12" customHeight="1" x14ac:dyDescent="0.2">
      <c r="A69" s="111"/>
      <c r="B69" s="126"/>
      <c r="C69" s="1627"/>
      <c r="D69" s="227">
        <v>0.26</v>
      </c>
      <c r="E69" s="227">
        <v>2.5599999999999996</v>
      </c>
      <c r="F69" s="261">
        <v>2.29</v>
      </c>
      <c r="G69" s="262"/>
      <c r="H69" s="399">
        <v>13740</v>
      </c>
      <c r="I69" s="409" t="s">
        <v>16</v>
      </c>
      <c r="J69" s="1640" t="s">
        <v>990</v>
      </c>
      <c r="K69" s="96">
        <v>2.3849999999999998</v>
      </c>
      <c r="L69" s="1640" t="s">
        <v>991</v>
      </c>
      <c r="M69" s="291">
        <v>12</v>
      </c>
      <c r="N69" s="96">
        <v>84</v>
      </c>
      <c r="O69" s="96"/>
      <c r="P69" s="96"/>
      <c r="Q69" s="96" t="s">
        <v>172</v>
      </c>
      <c r="R69" s="96"/>
      <c r="S69" s="134"/>
      <c r="T69" s="134">
        <v>46880050272</v>
      </c>
      <c r="U69" s="96"/>
    </row>
    <row r="70" spans="1:21" ht="12" customHeight="1" x14ac:dyDescent="0.2">
      <c r="A70" s="359"/>
      <c r="B70" s="934"/>
      <c r="C70" s="935"/>
      <c r="D70" s="269">
        <v>2.5599999999999996</v>
      </c>
      <c r="E70" s="269">
        <v>2.6699999999999995</v>
      </c>
      <c r="F70" s="270">
        <v>0.66</v>
      </c>
      <c r="G70" s="271">
        <v>3.21</v>
      </c>
      <c r="H70" s="950">
        <v>4136</v>
      </c>
      <c r="I70" s="924" t="s">
        <v>18</v>
      </c>
      <c r="J70" s="1633"/>
      <c r="K70" s="152"/>
      <c r="L70" s="1633"/>
      <c r="M70" s="152"/>
      <c r="N70" s="152"/>
      <c r="O70" s="152"/>
      <c r="P70" s="152"/>
      <c r="Q70" s="152"/>
      <c r="R70" s="152"/>
      <c r="S70" s="163"/>
      <c r="T70" s="163">
        <v>46880050272</v>
      </c>
      <c r="U70" s="152"/>
    </row>
    <row r="71" spans="1:21" ht="12" customHeight="1" x14ac:dyDescent="0.2">
      <c r="A71" s="111" t="s">
        <v>2020</v>
      </c>
      <c r="B71" s="120" t="s">
        <v>1036</v>
      </c>
      <c r="C71" s="142" t="s">
        <v>1037</v>
      </c>
      <c r="D71" s="223">
        <v>0</v>
      </c>
      <c r="E71" s="223">
        <v>0.25</v>
      </c>
      <c r="F71" s="279">
        <v>0.25</v>
      </c>
      <c r="G71" s="259"/>
      <c r="H71" s="398">
        <v>1500</v>
      </c>
      <c r="I71" s="85" t="s">
        <v>18</v>
      </c>
      <c r="J71" s="95"/>
      <c r="K71" s="95"/>
      <c r="L71" s="95"/>
      <c r="M71" s="95"/>
      <c r="N71" s="95"/>
      <c r="O71" s="95"/>
      <c r="P71" s="95"/>
      <c r="Q71" s="95"/>
      <c r="R71" s="297"/>
      <c r="S71" s="297"/>
      <c r="T71" s="95">
        <v>46880050346</v>
      </c>
      <c r="U71" s="95"/>
    </row>
    <row r="72" spans="1:21" ht="12" customHeight="1" x14ac:dyDescent="0.2">
      <c r="A72" s="359"/>
      <c r="B72" s="121"/>
      <c r="C72" s="383"/>
      <c r="D72" s="231">
        <v>0.25</v>
      </c>
      <c r="E72" s="231">
        <v>0.3</v>
      </c>
      <c r="F72" s="280">
        <v>0.05</v>
      </c>
      <c r="G72" s="265">
        <v>0.3</v>
      </c>
      <c r="H72" s="400">
        <v>150</v>
      </c>
      <c r="I72" s="90" t="s">
        <v>16</v>
      </c>
      <c r="J72" s="97"/>
      <c r="K72" s="97"/>
      <c r="L72" s="97"/>
      <c r="M72" s="97"/>
      <c r="N72" s="97"/>
      <c r="O72" s="97"/>
      <c r="P72" s="97"/>
      <c r="Q72" s="97"/>
      <c r="R72" s="298"/>
      <c r="S72" s="298"/>
      <c r="T72" s="97">
        <v>46880050346</v>
      </c>
      <c r="U72" s="97"/>
    </row>
    <row r="73" spans="1:21" ht="12" customHeight="1" x14ac:dyDescent="0.2">
      <c r="A73" s="111" t="s">
        <v>2021</v>
      </c>
      <c r="B73" s="391" t="s">
        <v>1038</v>
      </c>
      <c r="C73" s="364" t="s">
        <v>1039</v>
      </c>
      <c r="D73" s="274">
        <v>0</v>
      </c>
      <c r="E73" s="274">
        <v>0.51</v>
      </c>
      <c r="F73" s="278">
        <v>0.51</v>
      </c>
      <c r="G73" s="276">
        <v>0.51</v>
      </c>
      <c r="H73" s="401">
        <v>1530</v>
      </c>
      <c r="I73" s="178" t="s">
        <v>16</v>
      </c>
      <c r="J73" s="111"/>
      <c r="K73" s="111"/>
      <c r="L73" s="111"/>
      <c r="M73" s="111"/>
      <c r="N73" s="111"/>
      <c r="O73" s="111"/>
      <c r="P73" s="111"/>
      <c r="Q73" s="111"/>
      <c r="R73" s="397"/>
      <c r="S73" s="397"/>
      <c r="T73" s="1558">
        <v>46880050155</v>
      </c>
      <c r="U73" s="111"/>
    </row>
    <row r="74" spans="1:21" ht="12" customHeight="1" x14ac:dyDescent="0.2">
      <c r="A74" s="116" t="s">
        <v>2022</v>
      </c>
      <c r="B74" s="124" t="s">
        <v>992</v>
      </c>
      <c r="C74" s="125" t="s">
        <v>993</v>
      </c>
      <c r="D74" s="223">
        <v>0</v>
      </c>
      <c r="E74" s="223">
        <v>0.76</v>
      </c>
      <c r="F74" s="258">
        <v>0.76</v>
      </c>
      <c r="G74" s="259"/>
      <c r="H74" s="398">
        <v>4660</v>
      </c>
      <c r="I74" s="407" t="s">
        <v>18</v>
      </c>
      <c r="J74" s="95"/>
      <c r="K74" s="95"/>
      <c r="L74" s="95"/>
      <c r="M74" s="95"/>
      <c r="N74" s="95"/>
      <c r="O74" s="95"/>
      <c r="P74" s="95"/>
      <c r="Q74" s="95"/>
      <c r="R74" s="95"/>
      <c r="S74" s="133"/>
      <c r="T74" s="133">
        <v>46880050264</v>
      </c>
      <c r="U74" s="95"/>
    </row>
    <row r="75" spans="1:21" ht="12" customHeight="1" x14ac:dyDescent="0.2">
      <c r="A75" s="359"/>
      <c r="B75" s="934"/>
      <c r="C75" s="935"/>
      <c r="D75" s="231">
        <v>0.76</v>
      </c>
      <c r="E75" s="231">
        <v>0.89</v>
      </c>
      <c r="F75" s="264">
        <v>0.13</v>
      </c>
      <c r="G75" s="265">
        <v>0.89</v>
      </c>
      <c r="H75" s="400">
        <v>910</v>
      </c>
      <c r="I75" s="412" t="s">
        <v>16</v>
      </c>
      <c r="J75" s="97"/>
      <c r="K75" s="97"/>
      <c r="L75" s="97"/>
      <c r="M75" s="97"/>
      <c r="N75" s="97"/>
      <c r="O75" s="97"/>
      <c r="P75" s="97"/>
      <c r="Q75" s="97"/>
      <c r="R75" s="97"/>
      <c r="S75" s="135"/>
      <c r="T75" s="135">
        <v>46880050264</v>
      </c>
      <c r="U75" s="97"/>
    </row>
    <row r="76" spans="1:21" ht="12" customHeight="1" x14ac:dyDescent="0.2">
      <c r="A76" s="111" t="s">
        <v>2023</v>
      </c>
      <c r="B76" s="126" t="s">
        <v>994</v>
      </c>
      <c r="C76" s="936" t="s">
        <v>995</v>
      </c>
      <c r="D76" s="274">
        <v>0</v>
      </c>
      <c r="E76" s="274">
        <v>0.09</v>
      </c>
      <c r="F76" s="275">
        <v>0.09</v>
      </c>
      <c r="G76" s="276">
        <v>0.09</v>
      </c>
      <c r="H76" s="401">
        <v>360</v>
      </c>
      <c r="I76" s="424" t="s">
        <v>16</v>
      </c>
      <c r="J76" s="111"/>
      <c r="K76" s="111"/>
      <c r="L76" s="111"/>
      <c r="M76" s="111"/>
      <c r="N76" s="111"/>
      <c r="O76" s="111"/>
      <c r="P76" s="111"/>
      <c r="Q76" s="111"/>
      <c r="R76" s="111"/>
      <c r="S76" s="164"/>
      <c r="T76" s="164">
        <v>46880050309</v>
      </c>
      <c r="U76" s="111"/>
    </row>
    <row r="77" spans="1:21" ht="12" customHeight="1" x14ac:dyDescent="0.2">
      <c r="A77" s="104" t="s">
        <v>2024</v>
      </c>
      <c r="B77" s="137" t="s">
        <v>996</v>
      </c>
      <c r="C77" s="166" t="s">
        <v>997</v>
      </c>
      <c r="D77" s="251">
        <v>0</v>
      </c>
      <c r="E77" s="251">
        <v>0.08</v>
      </c>
      <c r="F77" s="277">
        <v>0.08</v>
      </c>
      <c r="G77" s="273">
        <v>0.08</v>
      </c>
      <c r="H77" s="402">
        <v>320</v>
      </c>
      <c r="I77" s="433" t="s">
        <v>16</v>
      </c>
      <c r="J77" s="104"/>
      <c r="K77" s="104"/>
      <c r="L77" s="104"/>
      <c r="M77" s="104"/>
      <c r="N77" s="104"/>
      <c r="O77" s="104"/>
      <c r="P77" s="104"/>
      <c r="Q77" s="104"/>
      <c r="R77" s="104"/>
      <c r="S77" s="165"/>
      <c r="T77" s="165">
        <v>46880050281</v>
      </c>
      <c r="U77" s="104"/>
    </row>
    <row r="78" spans="1:21" ht="12" customHeight="1" x14ac:dyDescent="0.2">
      <c r="A78" s="104" t="s">
        <v>2025</v>
      </c>
      <c r="B78" s="137" t="s">
        <v>998</v>
      </c>
      <c r="C78" s="166" t="s">
        <v>999</v>
      </c>
      <c r="D78" s="251">
        <v>0</v>
      </c>
      <c r="E78" s="251">
        <v>0.19</v>
      </c>
      <c r="F78" s="277">
        <v>0.19</v>
      </c>
      <c r="G78" s="273">
        <v>0.19</v>
      </c>
      <c r="H78" s="402">
        <v>855</v>
      </c>
      <c r="I78" s="433" t="s">
        <v>16</v>
      </c>
      <c r="J78" s="104"/>
      <c r="K78" s="104"/>
      <c r="L78" s="104"/>
      <c r="M78" s="104"/>
      <c r="N78" s="104"/>
      <c r="O78" s="104"/>
      <c r="P78" s="104"/>
      <c r="Q78" s="104"/>
      <c r="R78" s="104"/>
      <c r="S78" s="165"/>
      <c r="T78" s="165">
        <v>46880050372</v>
      </c>
      <c r="U78" s="104"/>
    </row>
    <row r="79" spans="1:21" ht="12" customHeight="1" x14ac:dyDescent="0.2">
      <c r="A79" s="104" t="s">
        <v>2026</v>
      </c>
      <c r="B79" s="181" t="s">
        <v>1040</v>
      </c>
      <c r="C79" s="148" t="s">
        <v>1041</v>
      </c>
      <c r="D79" s="251">
        <v>0</v>
      </c>
      <c r="E79" s="251">
        <v>1.63</v>
      </c>
      <c r="F79" s="277">
        <v>1.63</v>
      </c>
      <c r="G79" s="273">
        <v>1.63</v>
      </c>
      <c r="H79" s="402">
        <v>8120</v>
      </c>
      <c r="I79" s="433" t="s">
        <v>16</v>
      </c>
      <c r="J79" s="104"/>
      <c r="K79" s="104"/>
      <c r="L79" s="104"/>
      <c r="M79" s="104"/>
      <c r="N79" s="104"/>
      <c r="O79" s="104"/>
      <c r="P79" s="104"/>
      <c r="Q79" s="104"/>
      <c r="R79" s="104"/>
      <c r="S79" s="165"/>
      <c r="T79" s="165">
        <v>46880050269</v>
      </c>
      <c r="U79" s="104"/>
    </row>
    <row r="80" spans="1:21" ht="12" customHeight="1" x14ac:dyDescent="0.2">
      <c r="A80" s="116" t="s">
        <v>2027</v>
      </c>
      <c r="B80" s="124" t="s">
        <v>1000</v>
      </c>
      <c r="C80" s="141" t="s">
        <v>1001</v>
      </c>
      <c r="D80" s="223">
        <v>0</v>
      </c>
      <c r="E80" s="223">
        <v>0.76</v>
      </c>
      <c r="F80" s="258">
        <v>0.76</v>
      </c>
      <c r="G80" s="259"/>
      <c r="H80" s="398">
        <v>5320</v>
      </c>
      <c r="I80" s="407" t="s">
        <v>16</v>
      </c>
      <c r="J80" s="95"/>
      <c r="K80" s="95"/>
      <c r="L80" s="95"/>
      <c r="M80" s="95"/>
      <c r="N80" s="95"/>
      <c r="O80" s="95"/>
      <c r="P80" s="95"/>
      <c r="Q80" s="95"/>
      <c r="R80" s="95"/>
      <c r="S80" s="133"/>
      <c r="T80" s="133">
        <v>46880040104</v>
      </c>
      <c r="U80" s="95"/>
    </row>
    <row r="81" spans="1:21" ht="12" customHeight="1" x14ac:dyDescent="0.2">
      <c r="A81" s="359"/>
      <c r="B81" s="128"/>
      <c r="C81" s="129"/>
      <c r="D81" s="231">
        <v>0.76</v>
      </c>
      <c r="E81" s="231">
        <v>4.4000000000000004</v>
      </c>
      <c r="F81" s="264">
        <v>3.64</v>
      </c>
      <c r="G81" s="265">
        <v>4.4000000000000004</v>
      </c>
      <c r="H81" s="400">
        <v>25480</v>
      </c>
      <c r="I81" s="412" t="s">
        <v>16</v>
      </c>
      <c r="J81" s="97"/>
      <c r="K81" s="97"/>
      <c r="L81" s="97"/>
      <c r="M81" s="97"/>
      <c r="N81" s="97"/>
      <c r="O81" s="97"/>
      <c r="P81" s="97"/>
      <c r="Q81" s="97"/>
      <c r="R81" s="97"/>
      <c r="S81" s="135"/>
      <c r="T81" s="135">
        <v>46880050268</v>
      </c>
      <c r="U81" s="97"/>
    </row>
    <row r="82" spans="1:21" ht="12" customHeight="1" x14ac:dyDescent="0.2">
      <c r="A82" s="116" t="s">
        <v>2028</v>
      </c>
      <c r="B82" s="124" t="s">
        <v>1002</v>
      </c>
      <c r="C82" s="688" t="s">
        <v>1003</v>
      </c>
      <c r="D82" s="223">
        <v>0</v>
      </c>
      <c r="E82" s="223">
        <v>0.8</v>
      </c>
      <c r="F82" s="258">
        <v>0.8</v>
      </c>
      <c r="G82" s="259"/>
      <c r="H82" s="398">
        <v>4000</v>
      </c>
      <c r="I82" s="407" t="s">
        <v>16</v>
      </c>
      <c r="J82" s="95"/>
      <c r="K82" s="95"/>
      <c r="L82" s="95"/>
      <c r="M82" s="95"/>
      <c r="N82" s="95"/>
      <c r="O82" s="95"/>
      <c r="P82" s="95"/>
      <c r="Q82" s="95"/>
      <c r="R82" s="95"/>
      <c r="S82" s="133"/>
      <c r="T82" s="133">
        <v>46880050267</v>
      </c>
      <c r="U82" s="95"/>
    </row>
    <row r="83" spans="1:21" ht="12" customHeight="1" x14ac:dyDescent="0.2">
      <c r="A83" s="359"/>
      <c r="B83" s="128"/>
      <c r="C83" s="689"/>
      <c r="D83" s="231">
        <v>0.8</v>
      </c>
      <c r="E83" s="231">
        <v>2.1799999999999997</v>
      </c>
      <c r="F83" s="264">
        <v>1.38</v>
      </c>
      <c r="G83" s="265">
        <v>2.1800000000000002</v>
      </c>
      <c r="H83" s="400">
        <v>6900</v>
      </c>
      <c r="I83" s="412" t="s">
        <v>16</v>
      </c>
      <c r="J83" s="97"/>
      <c r="K83" s="97"/>
      <c r="L83" s="97"/>
      <c r="M83" s="97"/>
      <c r="N83" s="97"/>
      <c r="O83" s="97"/>
      <c r="P83" s="97"/>
      <c r="Q83" s="97"/>
      <c r="R83" s="97"/>
      <c r="S83" s="135"/>
      <c r="T83" s="135">
        <v>46880020037</v>
      </c>
      <c r="U83" s="97"/>
    </row>
    <row r="84" spans="1:21" ht="12" customHeight="1" x14ac:dyDescent="0.2">
      <c r="A84" s="116" t="s">
        <v>2029</v>
      </c>
      <c r="B84" s="124" t="s">
        <v>1004</v>
      </c>
      <c r="C84" s="1625" t="s">
        <v>1005</v>
      </c>
      <c r="D84" s="223">
        <v>0</v>
      </c>
      <c r="E84" s="223">
        <v>0.71</v>
      </c>
      <c r="F84" s="258">
        <v>0.71</v>
      </c>
      <c r="G84" s="259"/>
      <c r="H84" s="398">
        <v>2840</v>
      </c>
      <c r="I84" s="407" t="s">
        <v>16</v>
      </c>
      <c r="J84" s="95"/>
      <c r="K84" s="95"/>
      <c r="L84" s="95"/>
      <c r="M84" s="95"/>
      <c r="N84" s="95"/>
      <c r="O84" s="95"/>
      <c r="P84" s="95"/>
      <c r="Q84" s="95"/>
      <c r="R84" s="95"/>
      <c r="S84" s="133"/>
      <c r="T84" s="133">
        <v>46880020042</v>
      </c>
      <c r="U84" s="95"/>
    </row>
    <row r="85" spans="1:21" ht="12" customHeight="1" x14ac:dyDescent="0.2">
      <c r="A85" s="359"/>
      <c r="B85" s="128"/>
      <c r="C85" s="1626"/>
      <c r="D85" s="231">
        <v>0.71</v>
      </c>
      <c r="E85" s="231">
        <v>2.62</v>
      </c>
      <c r="F85" s="264">
        <v>1.91</v>
      </c>
      <c r="G85" s="265">
        <v>2.62</v>
      </c>
      <c r="H85" s="400">
        <v>7640</v>
      </c>
      <c r="I85" s="412" t="s">
        <v>16</v>
      </c>
      <c r="J85" s="97"/>
      <c r="K85" s="97"/>
      <c r="L85" s="97"/>
      <c r="M85" s="97"/>
      <c r="N85" s="97"/>
      <c r="O85" s="97"/>
      <c r="P85" s="97"/>
      <c r="Q85" s="97"/>
      <c r="R85" s="97"/>
      <c r="S85" s="135"/>
      <c r="T85" s="135">
        <v>46880050266</v>
      </c>
      <c r="U85" s="97"/>
    </row>
    <row r="86" spans="1:21" ht="12" customHeight="1" x14ac:dyDescent="0.2">
      <c r="A86" s="104" t="s">
        <v>2030</v>
      </c>
      <c r="B86" s="137" t="s">
        <v>1042</v>
      </c>
      <c r="C86" s="167" t="s">
        <v>1043</v>
      </c>
      <c r="D86" s="251">
        <v>0</v>
      </c>
      <c r="E86" s="251">
        <v>0.45</v>
      </c>
      <c r="F86" s="277">
        <v>0.45</v>
      </c>
      <c r="G86" s="273">
        <v>0.45</v>
      </c>
      <c r="H86" s="402">
        <v>2700</v>
      </c>
      <c r="I86" s="433" t="s">
        <v>16</v>
      </c>
      <c r="J86" s="104"/>
      <c r="K86" s="104"/>
      <c r="L86" s="104"/>
      <c r="M86" s="104"/>
      <c r="N86" s="104"/>
      <c r="O86" s="104"/>
      <c r="P86" s="104"/>
      <c r="Q86" s="104"/>
      <c r="R86" s="104"/>
      <c r="S86" s="165"/>
      <c r="T86" s="165">
        <v>46880050265</v>
      </c>
      <c r="U86" s="104"/>
    </row>
    <row r="87" spans="1:21" ht="21.95" customHeight="1" x14ac:dyDescent="0.2">
      <c r="A87" s="111" t="s">
        <v>2031</v>
      </c>
      <c r="B87" s="120" t="s">
        <v>1006</v>
      </c>
      <c r="C87" s="175" t="s">
        <v>1007</v>
      </c>
      <c r="D87" s="274">
        <v>0</v>
      </c>
      <c r="E87" s="274">
        <v>2.59</v>
      </c>
      <c r="F87" s="278">
        <v>2.59</v>
      </c>
      <c r="G87" s="276">
        <v>2.59</v>
      </c>
      <c r="H87" s="401">
        <v>10360</v>
      </c>
      <c r="I87" s="178" t="s">
        <v>16</v>
      </c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>
        <v>46880040106</v>
      </c>
      <c r="U87" s="111"/>
    </row>
    <row r="88" spans="1:21" ht="12" customHeight="1" x14ac:dyDescent="0.2">
      <c r="A88" s="104" t="s">
        <v>2032</v>
      </c>
      <c r="B88" s="122" t="s">
        <v>1008</v>
      </c>
      <c r="C88" s="937" t="s">
        <v>1009</v>
      </c>
      <c r="D88" s="251">
        <v>0</v>
      </c>
      <c r="E88" s="251">
        <v>0.56999999999999995</v>
      </c>
      <c r="F88" s="272">
        <v>0.56999999999999995</v>
      </c>
      <c r="G88" s="273">
        <v>0.56999999999999995</v>
      </c>
      <c r="H88" s="402">
        <v>2850</v>
      </c>
      <c r="I88" s="109" t="s">
        <v>16</v>
      </c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>
        <v>46880040096</v>
      </c>
      <c r="U88" s="104"/>
    </row>
    <row r="89" spans="1:21" ht="12" customHeight="1" x14ac:dyDescent="0.2">
      <c r="A89" s="116" t="s">
        <v>2033</v>
      </c>
      <c r="B89" s="124" t="s">
        <v>1010</v>
      </c>
      <c r="C89" s="1625" t="s">
        <v>1011</v>
      </c>
      <c r="D89" s="223">
        <v>0</v>
      </c>
      <c r="E89" s="223">
        <v>1.27</v>
      </c>
      <c r="F89" s="258">
        <v>1.27</v>
      </c>
      <c r="G89" s="259"/>
      <c r="H89" s="398">
        <v>7620</v>
      </c>
      <c r="I89" s="407" t="s">
        <v>16</v>
      </c>
      <c r="J89" s="95"/>
      <c r="K89" s="95"/>
      <c r="L89" s="95"/>
      <c r="M89" s="95"/>
      <c r="N89" s="95"/>
      <c r="O89" s="95"/>
      <c r="P89" s="95"/>
      <c r="Q89" s="95"/>
      <c r="R89" s="95"/>
      <c r="S89" s="133"/>
      <c r="T89" s="133">
        <v>46880040107</v>
      </c>
      <c r="U89" s="95"/>
    </row>
    <row r="90" spans="1:21" ht="12" customHeight="1" x14ac:dyDescent="0.2">
      <c r="A90" s="111"/>
      <c r="B90" s="126"/>
      <c r="C90" s="1627"/>
      <c r="D90" s="227">
        <v>1.27</v>
      </c>
      <c r="E90" s="227">
        <v>1.48</v>
      </c>
      <c r="F90" s="261">
        <v>0.21</v>
      </c>
      <c r="G90" s="262"/>
      <c r="H90" s="399">
        <v>1008</v>
      </c>
      <c r="I90" s="409" t="s">
        <v>18</v>
      </c>
      <c r="J90" s="96"/>
      <c r="K90" s="96"/>
      <c r="L90" s="96"/>
      <c r="M90" s="96"/>
      <c r="N90" s="96"/>
      <c r="O90" s="96"/>
      <c r="P90" s="96"/>
      <c r="Q90" s="96"/>
      <c r="R90" s="96"/>
      <c r="S90" s="134"/>
      <c r="T90" s="134">
        <v>46880040107</v>
      </c>
      <c r="U90" s="96"/>
    </row>
    <row r="91" spans="1:21" ht="12" customHeight="1" x14ac:dyDescent="0.2">
      <c r="A91" s="111"/>
      <c r="B91" s="126"/>
      <c r="C91" s="127"/>
      <c r="D91" s="227">
        <v>1.48</v>
      </c>
      <c r="E91" s="227">
        <v>2.69</v>
      </c>
      <c r="F91" s="261">
        <v>1.21</v>
      </c>
      <c r="G91" s="262"/>
      <c r="H91" s="399">
        <v>4840</v>
      </c>
      <c r="I91" s="409" t="s">
        <v>16</v>
      </c>
      <c r="J91" s="96"/>
      <c r="K91" s="96"/>
      <c r="L91" s="96"/>
      <c r="M91" s="96"/>
      <c r="N91" s="96"/>
      <c r="O91" s="96"/>
      <c r="P91" s="96"/>
      <c r="Q91" s="96"/>
      <c r="R91" s="96"/>
      <c r="S91" s="134"/>
      <c r="T91" s="134">
        <v>46880040107</v>
      </c>
      <c r="U91" s="96"/>
    </row>
    <row r="92" spans="1:21" ht="12" customHeight="1" x14ac:dyDescent="0.2">
      <c r="A92" s="359"/>
      <c r="B92" s="128"/>
      <c r="C92" s="129"/>
      <c r="D92" s="231">
        <v>2.69</v>
      </c>
      <c r="E92" s="231">
        <v>3.4</v>
      </c>
      <c r="F92" s="264">
        <v>0.71</v>
      </c>
      <c r="G92" s="265">
        <v>3.4</v>
      </c>
      <c r="H92" s="400">
        <v>2840</v>
      </c>
      <c r="I92" s="412" t="s">
        <v>17</v>
      </c>
      <c r="J92" s="97"/>
      <c r="K92" s="97"/>
      <c r="L92" s="97"/>
      <c r="M92" s="97"/>
      <c r="N92" s="97"/>
      <c r="O92" s="97"/>
      <c r="P92" s="97"/>
      <c r="Q92" s="97"/>
      <c r="R92" s="97"/>
      <c r="S92" s="135"/>
      <c r="T92" s="135">
        <v>46880040107</v>
      </c>
      <c r="U92" s="97"/>
    </row>
    <row r="93" spans="1:21" ht="12" customHeight="1" x14ac:dyDescent="0.2">
      <c r="A93" s="137" t="s">
        <v>2034</v>
      </c>
      <c r="B93" s="137" t="s">
        <v>958</v>
      </c>
      <c r="C93" s="166" t="s">
        <v>959</v>
      </c>
      <c r="D93" s="251">
        <v>0</v>
      </c>
      <c r="E93" s="251">
        <v>1.56</v>
      </c>
      <c r="F93" s="272">
        <v>1.56</v>
      </c>
      <c r="G93" s="273">
        <v>1.56</v>
      </c>
      <c r="H93" s="357">
        <v>9360</v>
      </c>
      <c r="I93" s="154" t="s">
        <v>16</v>
      </c>
      <c r="J93" s="104"/>
      <c r="K93" s="104"/>
      <c r="L93" s="104"/>
      <c r="M93" s="295"/>
      <c r="N93" s="104"/>
      <c r="O93" s="104"/>
      <c r="P93" s="104"/>
      <c r="Q93" s="104"/>
      <c r="R93" s="104"/>
      <c r="S93" s="104"/>
      <c r="T93" s="165">
        <v>46880040108</v>
      </c>
      <c r="U93" s="104"/>
    </row>
    <row r="94" spans="1:21" ht="12" customHeight="1" x14ac:dyDescent="0.2">
      <c r="A94" s="850" t="s">
        <v>2200</v>
      </c>
      <c r="B94" s="867"/>
      <c r="C94" s="167" t="s">
        <v>1259</v>
      </c>
      <c r="D94" s="1324">
        <v>0</v>
      </c>
      <c r="E94" s="1324">
        <v>0.17</v>
      </c>
      <c r="F94" s="277">
        <v>0.17</v>
      </c>
      <c r="G94" s="1327">
        <f>F94</f>
        <v>0.17</v>
      </c>
      <c r="H94" s="1319">
        <v>680</v>
      </c>
      <c r="I94" s="433" t="s">
        <v>16</v>
      </c>
      <c r="J94" s="1202"/>
      <c r="K94" s="1202"/>
      <c r="L94" s="1202"/>
      <c r="M94" s="1202"/>
      <c r="N94" s="1202"/>
      <c r="O94" s="1202"/>
      <c r="P94" s="1202"/>
      <c r="Q94" s="1202"/>
      <c r="R94" s="1202"/>
      <c r="S94" s="1202"/>
      <c r="T94" s="165">
        <v>46880030103</v>
      </c>
      <c r="U94" s="165" t="s">
        <v>1437</v>
      </c>
    </row>
    <row r="95" spans="1:21" ht="12" customHeight="1" x14ac:dyDescent="0.2">
      <c r="A95" s="850" t="s">
        <v>2201</v>
      </c>
      <c r="B95" s="867"/>
      <c r="C95" s="167" t="s">
        <v>1283</v>
      </c>
      <c r="D95" s="1324">
        <v>0</v>
      </c>
      <c r="E95" s="1324">
        <v>6.5000000000000002E-2</v>
      </c>
      <c r="F95" s="277">
        <v>6.5000000000000002E-2</v>
      </c>
      <c r="G95" s="1327">
        <f>F95</f>
        <v>6.5000000000000002E-2</v>
      </c>
      <c r="H95" s="1319">
        <v>325</v>
      </c>
      <c r="I95" s="433" t="s">
        <v>16</v>
      </c>
      <c r="J95" s="1202"/>
      <c r="K95" s="1202"/>
      <c r="L95" s="1202"/>
      <c r="M95" s="1202"/>
      <c r="N95" s="1202"/>
      <c r="O95" s="1202"/>
      <c r="P95" s="1202"/>
      <c r="Q95" s="1202"/>
      <c r="R95" s="1202"/>
      <c r="S95" s="1202"/>
      <c r="T95" s="165">
        <v>46880030209</v>
      </c>
      <c r="U95" s="165" t="s">
        <v>1437</v>
      </c>
    </row>
    <row r="96" spans="1:21" ht="12" customHeight="1" x14ac:dyDescent="0.2">
      <c r="A96" s="1319" t="s">
        <v>2202</v>
      </c>
      <c r="B96" s="1348"/>
      <c r="C96" s="138" t="s">
        <v>1436</v>
      </c>
      <c r="D96" s="1324">
        <v>0</v>
      </c>
      <c r="E96" s="1324">
        <v>0.1</v>
      </c>
      <c r="F96" s="277">
        <v>0.1</v>
      </c>
      <c r="G96" s="1327">
        <f>F96</f>
        <v>0.1</v>
      </c>
      <c r="H96" s="1319">
        <v>500</v>
      </c>
      <c r="I96" s="433" t="s">
        <v>16</v>
      </c>
      <c r="J96" s="1202"/>
      <c r="K96" s="1202"/>
      <c r="L96" s="1202"/>
      <c r="M96" s="1202"/>
      <c r="N96" s="1202"/>
      <c r="O96" s="1202"/>
      <c r="P96" s="1202"/>
      <c r="Q96" s="1202"/>
      <c r="R96" s="1202"/>
      <c r="S96" s="1202"/>
      <c r="T96" s="165">
        <v>46880030233</v>
      </c>
      <c r="U96" s="165" t="s">
        <v>1437</v>
      </c>
    </row>
    <row r="97" spans="1:21" ht="5.0999999999999996" customHeight="1" x14ac:dyDescent="0.2">
      <c r="A97" s="28"/>
      <c r="B97" s="28"/>
      <c r="C97" s="29"/>
      <c r="F97" s="23"/>
      <c r="G97" s="23"/>
      <c r="M97" s="45"/>
      <c r="N97" s="41"/>
      <c r="R97" s="41"/>
      <c r="S97" s="41"/>
    </row>
    <row r="98" spans="1:21" ht="12" customHeight="1" x14ac:dyDescent="0.2">
      <c r="A98" s="30" t="s">
        <v>943</v>
      </c>
      <c r="B98" s="17"/>
      <c r="C98" s="17"/>
      <c r="D98" s="17"/>
      <c r="E98" s="17"/>
      <c r="F98" s="37"/>
      <c r="G98" s="304">
        <f>SUM(G8:G96)</f>
        <v>63.664999999999999</v>
      </c>
      <c r="H98" s="31">
        <f>SUM(H8:H96)</f>
        <v>335241</v>
      </c>
      <c r="I98" s="18"/>
      <c r="J98" s="8"/>
      <c r="K98" s="19"/>
      <c r="L98" s="20" t="s">
        <v>19</v>
      </c>
      <c r="M98" s="46">
        <f>SUM(M8:M96)</f>
        <v>66</v>
      </c>
      <c r="N98" s="42">
        <f>SUM(N8:N96)</f>
        <v>462</v>
      </c>
      <c r="O98" s="16"/>
      <c r="P98" s="16"/>
      <c r="Q98" s="20" t="s">
        <v>20</v>
      </c>
      <c r="R98" s="42">
        <f>SUM(R8:R96)</f>
        <v>972</v>
      </c>
      <c r="S98" s="42">
        <f>SUM(S8:S96)</f>
        <v>648</v>
      </c>
      <c r="T98" s="16"/>
    </row>
    <row r="99" spans="1:21" ht="12" customHeight="1" x14ac:dyDescent="0.2">
      <c r="A99" s="32" t="s">
        <v>21</v>
      </c>
      <c r="B99" s="21"/>
      <c r="C99" s="21"/>
      <c r="D99" s="21"/>
      <c r="E99" s="21"/>
      <c r="F99" s="37"/>
      <c r="G99" s="47">
        <f>SUMIF(I8:I96,"melnais",F8:F96)+SUMIF(I8:I96,"virsmas aps.",F8:F96)</f>
        <v>19.450000000000006</v>
      </c>
      <c r="H99" s="48">
        <f>SUMIF(I8:I96,"melnais",H8:H96)+SUMIF(I8:I96,"virsmas aps.",H8:H96)</f>
        <v>100521</v>
      </c>
      <c r="I99" s="22"/>
      <c r="J99" s="23"/>
      <c r="K99" s="16"/>
      <c r="L99" s="16"/>
      <c r="M99" s="24"/>
      <c r="N99" s="24"/>
      <c r="O99" s="16"/>
      <c r="P99" s="16"/>
      <c r="Q99" s="16"/>
      <c r="R99" s="16"/>
      <c r="S99" s="16"/>
      <c r="T99" s="16"/>
    </row>
    <row r="100" spans="1:21" ht="12" customHeight="1" x14ac:dyDescent="0.2">
      <c r="A100" s="32" t="s">
        <v>22</v>
      </c>
      <c r="B100" s="21"/>
      <c r="C100" s="21"/>
      <c r="D100" s="21"/>
      <c r="E100" s="21"/>
      <c r="F100" s="37"/>
      <c r="G100" s="47">
        <f>SUMIF(I8:I96,"bruģis",F8:F96)</f>
        <v>0.76</v>
      </c>
      <c r="H100" s="48">
        <f>SUMIF(I8:I96,"bruģis",H8:H96)</f>
        <v>2975</v>
      </c>
      <c r="J100" s="58"/>
      <c r="K100" s="58"/>
      <c r="L100" s="58"/>
      <c r="O100" s="16"/>
      <c r="P100" s="16"/>
      <c r="Q100" s="16"/>
      <c r="R100" s="16"/>
      <c r="S100" s="16"/>
      <c r="T100" s="16"/>
    </row>
    <row r="101" spans="1:21" ht="12" customHeight="1" x14ac:dyDescent="0.2">
      <c r="A101" s="32" t="s">
        <v>23</v>
      </c>
      <c r="B101" s="21"/>
      <c r="C101" s="21"/>
      <c r="D101" s="21"/>
      <c r="E101" s="21"/>
      <c r="F101" s="37"/>
      <c r="G101" s="47">
        <f>SUMIF(I8:I96,"grants",F8:F96)</f>
        <v>41.975000000000009</v>
      </c>
      <c r="H101" s="48">
        <f>SUMIF(I8:I96,"grants",H8:H96)</f>
        <v>226595</v>
      </c>
      <c r="J101" s="58"/>
      <c r="K101" s="16"/>
      <c r="L101" s="58" t="s">
        <v>46</v>
      </c>
      <c r="O101" s="16"/>
      <c r="P101" s="16"/>
      <c r="Q101" s="16"/>
      <c r="R101" s="16"/>
      <c r="S101" s="16"/>
      <c r="T101" s="16"/>
    </row>
    <row r="102" spans="1:21" ht="12" customHeight="1" x14ac:dyDescent="0.2">
      <c r="A102" s="32" t="s">
        <v>25</v>
      </c>
      <c r="B102" s="21"/>
      <c r="C102" s="21"/>
      <c r="D102" s="21"/>
      <c r="E102" s="21"/>
      <c r="F102" s="37"/>
      <c r="G102" s="47">
        <f>SUMIF(I8:I96,"cits segums",F8:F96)</f>
        <v>1.48</v>
      </c>
      <c r="H102" s="48">
        <f>SUMIF(I8:I96,"cits segums",H8:H96)</f>
        <v>5150</v>
      </c>
      <c r="I102" s="23"/>
      <c r="J102" s="8"/>
      <c r="K102" s="25"/>
      <c r="O102" s="16"/>
      <c r="P102" s="16"/>
      <c r="Q102" s="16"/>
      <c r="R102" s="16"/>
      <c r="S102" s="16"/>
      <c r="T102" s="16"/>
    </row>
    <row r="103" spans="1:21" ht="5.0999999999999996" customHeight="1" x14ac:dyDescent="0.2">
      <c r="A103" s="5"/>
      <c r="B103" s="5"/>
      <c r="C103" s="5"/>
      <c r="D103" s="5"/>
      <c r="E103" s="5"/>
      <c r="F103" s="26"/>
      <c r="G103" s="26"/>
      <c r="H103" s="33"/>
      <c r="I103" s="14"/>
      <c r="J103" s="8"/>
      <c r="K103" s="16"/>
      <c r="O103" s="16"/>
      <c r="P103" s="16"/>
      <c r="Q103" s="16"/>
      <c r="R103" s="16"/>
      <c r="S103" s="16"/>
      <c r="T103" s="16"/>
    </row>
    <row r="104" spans="1:21" ht="12" customHeight="1" x14ac:dyDescent="0.2">
      <c r="A104" s="4" t="s">
        <v>45</v>
      </c>
      <c r="B104" s="50" t="str">
        <f>AN!B65</f>
        <v>SIA "Ceļu inženieri" ceļu būvtehiķis Uldis Bite</v>
      </c>
      <c r="C104" s="50"/>
      <c r="D104" s="50"/>
      <c r="E104" s="50"/>
      <c r="F104" s="50"/>
      <c r="G104" s="27"/>
      <c r="H104" s="54" t="s">
        <v>41</v>
      </c>
      <c r="I104" s="1588" t="str">
        <f>AN!I65</f>
        <v>2024.gada 4.novembris</v>
      </c>
      <c r="J104" s="1588"/>
      <c r="K104" s="53"/>
      <c r="L104" s="54" t="s">
        <v>42</v>
      </c>
      <c r="M104" s="27"/>
      <c r="N104" s="27"/>
      <c r="Q104" s="16"/>
      <c r="R104" s="16"/>
      <c r="S104" s="16"/>
      <c r="T104" s="16"/>
    </row>
    <row r="105" spans="1:21" ht="5.0999999999999996" customHeight="1" x14ac:dyDescent="0.2">
      <c r="A105" s="6"/>
      <c r="B105" s="51"/>
      <c r="C105" s="51"/>
      <c r="D105" s="51"/>
      <c r="E105" s="51"/>
      <c r="F105" s="51"/>
      <c r="G105" s="57"/>
      <c r="H105" s="52"/>
      <c r="I105" s="51"/>
      <c r="J105" s="51"/>
      <c r="K105" s="52"/>
      <c r="L105" s="55"/>
      <c r="N105" s="57"/>
      <c r="O105" s="57"/>
      <c r="P105" s="39"/>
      <c r="Q105" s="16"/>
      <c r="R105" s="16"/>
      <c r="S105" s="16"/>
      <c r="T105" s="16"/>
    </row>
    <row r="106" spans="1:21" ht="12" customHeight="1" x14ac:dyDescent="0.2">
      <c r="A106" s="4" t="s">
        <v>44</v>
      </c>
      <c r="B106" s="50" t="str">
        <f>AN!B67</f>
        <v>Dobeles novada domes priekšsēdētājs Ivars Gorskis</v>
      </c>
      <c r="C106" s="50"/>
      <c r="D106" s="50"/>
      <c r="E106" s="50"/>
      <c r="F106" s="50"/>
      <c r="G106" s="27"/>
      <c r="H106" s="54" t="s">
        <v>41</v>
      </c>
      <c r="I106" s="1588"/>
      <c r="J106" s="1588"/>
      <c r="K106" s="53"/>
      <c r="L106" s="54" t="s">
        <v>42</v>
      </c>
      <c r="M106" s="27"/>
      <c r="N106" s="27"/>
      <c r="Q106" s="16"/>
      <c r="R106" s="16"/>
      <c r="S106" s="16"/>
      <c r="T106" s="16"/>
    </row>
    <row r="107" spans="1:21" ht="5.0999999999999996" customHeight="1" x14ac:dyDescent="0.2">
      <c r="A107" s="4"/>
      <c r="B107" s="51"/>
      <c r="C107" s="51"/>
      <c r="D107" s="51"/>
      <c r="E107" s="51"/>
      <c r="F107" s="51"/>
      <c r="G107" s="57"/>
      <c r="H107" s="52"/>
      <c r="I107" s="51"/>
      <c r="J107" s="51"/>
      <c r="K107" s="52"/>
      <c r="L107" s="55"/>
      <c r="N107" s="57"/>
      <c r="O107" s="57"/>
      <c r="P107" s="39"/>
      <c r="Q107" s="16"/>
      <c r="R107" s="16"/>
      <c r="S107" s="16"/>
      <c r="T107" s="16"/>
    </row>
    <row r="108" spans="1:21" ht="12" customHeight="1" x14ac:dyDescent="0.2">
      <c r="A108" s="4" t="s">
        <v>43</v>
      </c>
      <c r="B108" s="50" t="str">
        <f>AN!B69</f>
        <v>VSIA "Latvijas Valsts ceļi" Zemgales reģisonālā nodaļa</v>
      </c>
      <c r="C108" s="50"/>
      <c r="D108" s="50"/>
      <c r="E108" s="50"/>
      <c r="F108" s="50"/>
      <c r="G108" s="27"/>
      <c r="H108" s="54" t="s">
        <v>41</v>
      </c>
      <c r="I108" s="1588"/>
      <c r="J108" s="1588"/>
      <c r="K108" s="53"/>
      <c r="L108" s="54" t="s">
        <v>42</v>
      </c>
      <c r="M108" s="27"/>
      <c r="N108" s="27"/>
      <c r="Q108" s="16"/>
      <c r="R108" s="16"/>
      <c r="S108" s="16"/>
      <c r="T108" s="16"/>
    </row>
    <row r="109" spans="1:21" ht="5.0999999999999996" customHeight="1" x14ac:dyDescent="0.2">
      <c r="D109" s="1590"/>
      <c r="E109" s="1590"/>
      <c r="F109" s="1590"/>
      <c r="G109" s="1590"/>
      <c r="H109" s="1590"/>
      <c r="I109" s="1590"/>
      <c r="J109" s="1590"/>
      <c r="K109" s="1590"/>
      <c r="L109" s="1590"/>
      <c r="N109" s="1591"/>
      <c r="O109" s="1591"/>
      <c r="P109" s="39"/>
    </row>
    <row r="110" spans="1:21" ht="14.1" customHeight="1" x14ac:dyDescent="0.25">
      <c r="A110" s="16"/>
      <c r="B110" s="1592" t="s">
        <v>338</v>
      </c>
      <c r="C110" s="1592"/>
      <c r="D110" s="1592"/>
      <c r="E110" s="1592"/>
      <c r="F110" s="1592"/>
      <c r="G110" s="1592"/>
      <c r="H110" s="1592"/>
      <c r="I110" s="1592"/>
      <c r="J110" s="1592"/>
      <c r="K110" s="1592"/>
      <c r="L110" s="1592"/>
      <c r="M110" s="1592"/>
      <c r="N110" s="1592"/>
      <c r="O110" s="1592"/>
      <c r="P110" s="1592"/>
      <c r="Q110" s="1592"/>
      <c r="R110" s="1592"/>
      <c r="S110" s="1592"/>
      <c r="T110" s="1592"/>
      <c r="U110" s="56"/>
    </row>
  </sheetData>
  <mergeCells count="38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B110:T110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104:J104"/>
    <mergeCell ref="I106:J106"/>
    <mergeCell ref="I108:J108"/>
    <mergeCell ref="D109:L109"/>
    <mergeCell ref="N109:O109"/>
    <mergeCell ref="C84:C85"/>
    <mergeCell ref="C89:C90"/>
    <mergeCell ref="J69:J70"/>
    <mergeCell ref="L69:L70"/>
    <mergeCell ref="C68:C69"/>
    <mergeCell ref="L31:L32"/>
    <mergeCell ref="J31:J32"/>
    <mergeCell ref="C40:C41"/>
    <mergeCell ref="C48:C49"/>
    <mergeCell ref="C51:C52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724D-BE9E-4801-893D-9834B1173DE9}">
  <dimension ref="A1:U56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1044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10" t="s">
        <v>2035</v>
      </c>
      <c r="B8" s="343" t="s">
        <v>1046</v>
      </c>
      <c r="C8" s="314" t="s">
        <v>1047</v>
      </c>
      <c r="D8" s="473">
        <v>0</v>
      </c>
      <c r="E8" s="473">
        <v>1.86</v>
      </c>
      <c r="F8" s="474">
        <v>1.86</v>
      </c>
      <c r="G8" s="475">
        <f>F8</f>
        <v>1.86</v>
      </c>
      <c r="H8" s="347">
        <v>10100</v>
      </c>
      <c r="I8" s="309" t="s">
        <v>16</v>
      </c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>
        <v>46900040303</v>
      </c>
      <c r="U8" s="310"/>
    </row>
    <row r="9" spans="1:21" ht="12" customHeight="1" x14ac:dyDescent="0.2">
      <c r="A9" s="310" t="s">
        <v>2036</v>
      </c>
      <c r="B9" s="343" t="s">
        <v>1048</v>
      </c>
      <c r="C9" s="314" t="s">
        <v>1049</v>
      </c>
      <c r="D9" s="476">
        <v>0</v>
      </c>
      <c r="E9" s="476">
        <v>3.32</v>
      </c>
      <c r="F9" s="477">
        <v>3.32</v>
      </c>
      <c r="G9" s="478"/>
      <c r="H9" s="348">
        <v>18900</v>
      </c>
      <c r="I9" s="311" t="s">
        <v>16</v>
      </c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>
        <v>46900040266</v>
      </c>
      <c r="U9" s="312"/>
    </row>
    <row r="10" spans="1:21" ht="12" customHeight="1" x14ac:dyDescent="0.2">
      <c r="A10" s="318"/>
      <c r="B10" s="344"/>
      <c r="C10" s="327"/>
      <c r="D10" s="482">
        <v>3.32</v>
      </c>
      <c r="E10" s="482">
        <v>5.36</v>
      </c>
      <c r="F10" s="483">
        <v>2.04</v>
      </c>
      <c r="G10" s="484">
        <f>SUM(F9:F10)</f>
        <v>5.3599999999999994</v>
      </c>
      <c r="H10" s="350">
        <v>637</v>
      </c>
      <c r="I10" s="320" t="s">
        <v>16</v>
      </c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>
        <v>46900050175</v>
      </c>
      <c r="U10" s="321"/>
    </row>
    <row r="11" spans="1:21" ht="12" customHeight="1" x14ac:dyDescent="0.2">
      <c r="A11" s="305" t="s">
        <v>2037</v>
      </c>
      <c r="B11" s="342" t="s">
        <v>1064</v>
      </c>
      <c r="C11" s="328" t="s">
        <v>1065</v>
      </c>
      <c r="D11" s="467">
        <v>0</v>
      </c>
      <c r="E11" s="467">
        <v>3.27</v>
      </c>
      <c r="F11" s="468">
        <v>3.27</v>
      </c>
      <c r="G11" s="469">
        <f>F11</f>
        <v>3.27</v>
      </c>
      <c r="H11" s="346">
        <v>16350</v>
      </c>
      <c r="I11" s="307" t="s">
        <v>16</v>
      </c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>
        <v>46900040267</v>
      </c>
      <c r="U11" s="305"/>
    </row>
    <row r="12" spans="1:21" ht="12" customHeight="1" x14ac:dyDescent="0.2">
      <c r="A12" s="310" t="s">
        <v>2038</v>
      </c>
      <c r="B12" s="343" t="s">
        <v>1050</v>
      </c>
      <c r="C12" s="954" t="s">
        <v>1051</v>
      </c>
      <c r="D12" s="476">
        <v>0</v>
      </c>
      <c r="E12" s="476">
        <v>2.04</v>
      </c>
      <c r="F12" s="477">
        <v>2.04</v>
      </c>
      <c r="G12" s="478"/>
      <c r="H12" s="348">
        <v>5248</v>
      </c>
      <c r="I12" s="311" t="s">
        <v>16</v>
      </c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>
        <v>46900010133</v>
      </c>
      <c r="U12" s="312"/>
    </row>
    <row r="13" spans="1:21" ht="12" customHeight="1" x14ac:dyDescent="0.2">
      <c r="A13" s="318"/>
      <c r="B13" s="344"/>
      <c r="C13" s="955"/>
      <c r="D13" s="482">
        <v>2.04</v>
      </c>
      <c r="E13" s="482">
        <v>3.99</v>
      </c>
      <c r="F13" s="483">
        <v>1.95</v>
      </c>
      <c r="G13" s="484">
        <f>SUM(F12:F13)</f>
        <v>3.99</v>
      </c>
      <c r="H13" s="350">
        <v>2613</v>
      </c>
      <c r="I13" s="320" t="s">
        <v>16</v>
      </c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>
        <v>46900040268</v>
      </c>
      <c r="U13" s="321"/>
    </row>
    <row r="14" spans="1:21" ht="12" customHeight="1" x14ac:dyDescent="0.2">
      <c r="A14" s="305" t="s">
        <v>2039</v>
      </c>
      <c r="B14" s="342" t="s">
        <v>1066</v>
      </c>
      <c r="C14" s="328" t="s">
        <v>1067</v>
      </c>
      <c r="D14" s="467">
        <v>0</v>
      </c>
      <c r="E14" s="467">
        <v>1.1399999999999999</v>
      </c>
      <c r="F14" s="468">
        <v>1.1399999999999999</v>
      </c>
      <c r="G14" s="469">
        <f>F14</f>
        <v>1.1399999999999999</v>
      </c>
      <c r="H14" s="346">
        <v>3990</v>
      </c>
      <c r="I14" s="307" t="s">
        <v>16</v>
      </c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>
        <v>46900040269</v>
      </c>
      <c r="U14" s="305"/>
    </row>
    <row r="15" spans="1:21" ht="12" customHeight="1" x14ac:dyDescent="0.2">
      <c r="A15" s="310" t="s">
        <v>2040</v>
      </c>
      <c r="B15" s="343" t="s">
        <v>1068</v>
      </c>
      <c r="C15" s="308" t="s">
        <v>1069</v>
      </c>
      <c r="D15" s="476">
        <v>0</v>
      </c>
      <c r="E15" s="476">
        <v>0.17</v>
      </c>
      <c r="F15" s="477">
        <v>0.17</v>
      </c>
      <c r="G15" s="478"/>
      <c r="H15" s="348">
        <v>680</v>
      </c>
      <c r="I15" s="311" t="s">
        <v>16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>
        <v>46900040270</v>
      </c>
      <c r="U15" s="312"/>
    </row>
    <row r="16" spans="1:21" ht="12" customHeight="1" x14ac:dyDescent="0.2">
      <c r="A16" s="318"/>
      <c r="B16" s="344"/>
      <c r="C16" s="319"/>
      <c r="D16" s="482">
        <v>0.17</v>
      </c>
      <c r="E16" s="482">
        <v>0.48</v>
      </c>
      <c r="F16" s="483">
        <v>0.31</v>
      </c>
      <c r="G16" s="484">
        <f>SUM(F15:F16)</f>
        <v>0.48</v>
      </c>
      <c r="H16" s="350">
        <v>1240</v>
      </c>
      <c r="I16" s="320" t="s">
        <v>16</v>
      </c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>
        <v>46900040250</v>
      </c>
      <c r="U16" s="321"/>
    </row>
    <row r="17" spans="1:21" ht="12" customHeight="1" x14ac:dyDescent="0.2">
      <c r="A17" s="310" t="s">
        <v>2041</v>
      </c>
      <c r="B17" s="343" t="s">
        <v>1052</v>
      </c>
      <c r="C17" s="954" t="s">
        <v>1053</v>
      </c>
      <c r="D17" s="476">
        <v>0</v>
      </c>
      <c r="E17" s="476">
        <v>0.35</v>
      </c>
      <c r="F17" s="477">
        <v>0.35</v>
      </c>
      <c r="G17" s="478"/>
      <c r="H17" s="348">
        <v>9300</v>
      </c>
      <c r="I17" s="311" t="s">
        <v>16</v>
      </c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>
        <v>46900050177</v>
      </c>
      <c r="U17" s="312"/>
    </row>
    <row r="18" spans="1:21" ht="12" customHeight="1" x14ac:dyDescent="0.2">
      <c r="A18" s="313"/>
      <c r="B18" s="333"/>
      <c r="C18" s="956"/>
      <c r="D18" s="479">
        <v>0.35</v>
      </c>
      <c r="E18" s="479">
        <v>0.44</v>
      </c>
      <c r="F18" s="480">
        <v>0.09</v>
      </c>
      <c r="G18" s="481"/>
      <c r="H18" s="349">
        <v>13280</v>
      </c>
      <c r="I18" s="316" t="s">
        <v>38</v>
      </c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>
        <v>46900050177</v>
      </c>
      <c r="U18" s="317"/>
    </row>
    <row r="19" spans="1:21" ht="12" customHeight="1" x14ac:dyDescent="0.2">
      <c r="A19" s="318"/>
      <c r="B19" s="344"/>
      <c r="C19" s="339"/>
      <c r="D19" s="482">
        <v>0.44</v>
      </c>
      <c r="E19" s="482">
        <v>0.56999999999999995</v>
      </c>
      <c r="F19" s="483">
        <v>0.13</v>
      </c>
      <c r="G19" s="484">
        <f>SUM(F17:F19)</f>
        <v>0.56999999999999995</v>
      </c>
      <c r="H19" s="350">
        <v>8160</v>
      </c>
      <c r="I19" s="320" t="s">
        <v>16</v>
      </c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>
        <v>46900050177</v>
      </c>
      <c r="U19" s="321"/>
    </row>
    <row r="20" spans="1:21" ht="12" customHeight="1" x14ac:dyDescent="0.2">
      <c r="A20" s="305" t="s">
        <v>2042</v>
      </c>
      <c r="B20" s="342" t="s">
        <v>1054</v>
      </c>
      <c r="C20" s="957" t="s">
        <v>1055</v>
      </c>
      <c r="D20" s="467">
        <v>0</v>
      </c>
      <c r="E20" s="467">
        <v>3.54</v>
      </c>
      <c r="F20" s="468">
        <v>3.54</v>
      </c>
      <c r="G20" s="469">
        <v>3.54</v>
      </c>
      <c r="H20" s="346">
        <v>8160</v>
      </c>
      <c r="I20" s="307" t="s">
        <v>16</v>
      </c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>
        <v>46900050178</v>
      </c>
      <c r="U20" s="305"/>
    </row>
    <row r="21" spans="1:21" ht="12" customHeight="1" x14ac:dyDescent="0.2">
      <c r="A21" s="313" t="s">
        <v>2043</v>
      </c>
      <c r="B21" s="333" t="s">
        <v>1056</v>
      </c>
      <c r="C21" s="958" t="s">
        <v>1057</v>
      </c>
      <c r="D21" s="470">
        <v>0</v>
      </c>
      <c r="E21" s="470">
        <v>4.58</v>
      </c>
      <c r="F21" s="472">
        <v>4.58</v>
      </c>
      <c r="G21" s="485">
        <f>F21</f>
        <v>4.58</v>
      </c>
      <c r="H21" s="351">
        <v>7800</v>
      </c>
      <c r="I21" s="323" t="s">
        <v>16</v>
      </c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>
        <v>46900010113</v>
      </c>
      <c r="U21" s="313"/>
    </row>
    <row r="22" spans="1:21" ht="12" customHeight="1" x14ac:dyDescent="0.2">
      <c r="A22" s="310" t="s">
        <v>2044</v>
      </c>
      <c r="B22" s="343" t="s">
        <v>1060</v>
      </c>
      <c r="C22" s="960" t="s">
        <v>1061</v>
      </c>
      <c r="D22" s="964">
        <v>0</v>
      </c>
      <c r="E22" s="964">
        <v>2.02</v>
      </c>
      <c r="F22" s="669">
        <v>2.02</v>
      </c>
      <c r="G22" s="670"/>
      <c r="H22" s="683">
        <v>390</v>
      </c>
      <c r="I22" s="629" t="s">
        <v>16</v>
      </c>
      <c r="J22" s="611"/>
      <c r="K22" s="611"/>
      <c r="L22" s="611"/>
      <c r="M22" s="611"/>
      <c r="N22" s="611"/>
      <c r="O22" s="611"/>
      <c r="P22" s="312"/>
      <c r="Q22" s="611"/>
      <c r="R22" s="611"/>
      <c r="S22" s="611"/>
      <c r="T22" s="312">
        <v>46900020143</v>
      </c>
      <c r="U22" s="312"/>
    </row>
    <row r="23" spans="1:21" ht="12" customHeight="1" x14ac:dyDescent="0.2">
      <c r="A23" s="318"/>
      <c r="B23" s="344"/>
      <c r="C23" s="961"/>
      <c r="D23" s="965">
        <v>2.02</v>
      </c>
      <c r="E23" s="965">
        <v>5.8</v>
      </c>
      <c r="F23" s="671">
        <v>3.78</v>
      </c>
      <c r="G23" s="672">
        <f>SUM(F22:F23)</f>
        <v>5.8</v>
      </c>
      <c r="H23" s="684">
        <v>8460</v>
      </c>
      <c r="I23" s="630" t="s">
        <v>16</v>
      </c>
      <c r="J23" s="614"/>
      <c r="K23" s="614"/>
      <c r="L23" s="614"/>
      <c r="M23" s="614"/>
      <c r="N23" s="614"/>
      <c r="O23" s="614"/>
      <c r="P23" s="321"/>
      <c r="Q23" s="614"/>
      <c r="R23" s="614"/>
      <c r="S23" s="614"/>
      <c r="T23" s="321">
        <v>46900020140</v>
      </c>
      <c r="U23" s="321"/>
    </row>
    <row r="24" spans="1:21" ht="12" customHeight="1" x14ac:dyDescent="0.2">
      <c r="A24" s="313" t="s">
        <v>2045</v>
      </c>
      <c r="B24" s="333" t="s">
        <v>1062</v>
      </c>
      <c r="C24" s="960" t="s">
        <v>1063</v>
      </c>
      <c r="D24" s="964">
        <v>0</v>
      </c>
      <c r="E24" s="964">
        <v>0.13</v>
      </c>
      <c r="F24" s="669">
        <v>0.13</v>
      </c>
      <c r="G24" s="670"/>
      <c r="H24" s="683">
        <v>22900</v>
      </c>
      <c r="I24" s="629" t="s">
        <v>18</v>
      </c>
      <c r="J24" s="611"/>
      <c r="K24" s="611"/>
      <c r="L24" s="611"/>
      <c r="M24" s="611"/>
      <c r="N24" s="611"/>
      <c r="O24" s="611"/>
      <c r="P24" s="312"/>
      <c r="Q24" s="611"/>
      <c r="R24" s="611"/>
      <c r="S24" s="611"/>
      <c r="T24" s="312">
        <v>46900020136</v>
      </c>
      <c r="U24" s="312"/>
    </row>
    <row r="25" spans="1:21" ht="12" customHeight="1" x14ac:dyDescent="0.2">
      <c r="A25" s="313"/>
      <c r="B25" s="333"/>
      <c r="C25" s="962"/>
      <c r="D25" s="966">
        <v>0.13</v>
      </c>
      <c r="E25" s="966">
        <v>1.41</v>
      </c>
      <c r="F25" s="825">
        <v>1.28</v>
      </c>
      <c r="G25" s="826"/>
      <c r="H25" s="818">
        <v>1950</v>
      </c>
      <c r="I25" s="815" t="s">
        <v>16</v>
      </c>
      <c r="J25" s="617"/>
      <c r="K25" s="617"/>
      <c r="L25" s="617"/>
      <c r="M25" s="617"/>
      <c r="N25" s="617"/>
      <c r="O25" s="617"/>
      <c r="P25" s="317"/>
      <c r="Q25" s="617"/>
      <c r="R25" s="617"/>
      <c r="S25" s="617"/>
      <c r="T25" s="317">
        <v>46900020136</v>
      </c>
      <c r="U25" s="317"/>
    </row>
    <row r="26" spans="1:21" ht="12" customHeight="1" x14ac:dyDescent="0.2">
      <c r="A26" s="318"/>
      <c r="B26" s="344"/>
      <c r="C26" s="963"/>
      <c r="D26" s="482">
        <v>1.41</v>
      </c>
      <c r="E26" s="482">
        <v>2.08</v>
      </c>
      <c r="F26" s="483">
        <v>0.67</v>
      </c>
      <c r="G26" s="484">
        <f>SUM(F24:F26)</f>
        <v>2.08</v>
      </c>
      <c r="H26" s="350">
        <v>330</v>
      </c>
      <c r="I26" s="320" t="s">
        <v>16</v>
      </c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>
        <v>46900030057</v>
      </c>
      <c r="U26" s="321"/>
    </row>
    <row r="27" spans="1:21" ht="12" customHeight="1" x14ac:dyDescent="0.2">
      <c r="A27" s="305" t="s">
        <v>2046</v>
      </c>
      <c r="B27" s="342" t="s">
        <v>1070</v>
      </c>
      <c r="C27" s="328" t="s">
        <v>1071</v>
      </c>
      <c r="D27" s="467">
        <v>0</v>
      </c>
      <c r="E27" s="467">
        <v>0.5</v>
      </c>
      <c r="F27" s="468">
        <v>0.5</v>
      </c>
      <c r="G27" s="469">
        <f>F27</f>
        <v>0.5</v>
      </c>
      <c r="H27" s="346">
        <v>1500</v>
      </c>
      <c r="I27" s="307" t="s">
        <v>16</v>
      </c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>
        <v>46900020137</v>
      </c>
      <c r="U27" s="305"/>
    </row>
    <row r="28" spans="1:21" ht="12" customHeight="1" x14ac:dyDescent="0.2">
      <c r="A28" s="310" t="s">
        <v>2047</v>
      </c>
      <c r="B28" s="343" t="s">
        <v>1058</v>
      </c>
      <c r="C28" s="959" t="s">
        <v>1059</v>
      </c>
      <c r="D28" s="476">
        <v>0</v>
      </c>
      <c r="E28" s="476">
        <v>0.65</v>
      </c>
      <c r="F28" s="477">
        <v>0.65</v>
      </c>
      <c r="G28" s="478"/>
      <c r="H28" s="348">
        <v>1225</v>
      </c>
      <c r="I28" s="311" t="s">
        <v>16</v>
      </c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>
        <v>46900020138</v>
      </c>
      <c r="U28" s="312"/>
    </row>
    <row r="29" spans="1:21" ht="12" customHeight="1" x14ac:dyDescent="0.2">
      <c r="A29" s="318"/>
      <c r="B29" s="344"/>
      <c r="C29" s="339"/>
      <c r="D29" s="482">
        <v>0.65</v>
      </c>
      <c r="E29" s="482">
        <v>0.76</v>
      </c>
      <c r="F29" s="483">
        <v>0.11</v>
      </c>
      <c r="G29" s="484">
        <f>SUM(F28:F29)</f>
        <v>0.76</v>
      </c>
      <c r="H29" s="350">
        <v>270</v>
      </c>
      <c r="I29" s="320" t="s">
        <v>17</v>
      </c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>
        <v>46900020138</v>
      </c>
      <c r="U29" s="321"/>
    </row>
    <row r="30" spans="1:21" ht="12" customHeight="1" x14ac:dyDescent="0.2">
      <c r="A30" s="305" t="s">
        <v>2048</v>
      </c>
      <c r="B30" s="342" t="s">
        <v>1072</v>
      </c>
      <c r="C30" s="328" t="s">
        <v>1073</v>
      </c>
      <c r="D30" s="467">
        <v>0</v>
      </c>
      <c r="E30" s="467">
        <v>0.63</v>
      </c>
      <c r="F30" s="468">
        <v>0.63</v>
      </c>
      <c r="G30" s="469">
        <f t="shared" ref="G30:G32" si="0">F30</f>
        <v>0.63</v>
      </c>
      <c r="H30" s="346">
        <v>1890</v>
      </c>
      <c r="I30" s="307" t="s">
        <v>16</v>
      </c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>
        <v>46900020139</v>
      </c>
      <c r="U30" s="305"/>
    </row>
    <row r="31" spans="1:21" ht="12" customHeight="1" x14ac:dyDescent="0.2">
      <c r="A31" s="318" t="s">
        <v>2049</v>
      </c>
      <c r="B31" s="333" t="s">
        <v>1074</v>
      </c>
      <c r="C31" s="331" t="s">
        <v>1075</v>
      </c>
      <c r="D31" s="470">
        <v>0</v>
      </c>
      <c r="E31" s="471">
        <v>0.24</v>
      </c>
      <c r="F31" s="472">
        <v>0.24</v>
      </c>
      <c r="G31" s="469">
        <f t="shared" si="0"/>
        <v>0.24</v>
      </c>
      <c r="H31" s="352">
        <v>912</v>
      </c>
      <c r="I31" s="332" t="s">
        <v>16</v>
      </c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13">
        <v>46900040303</v>
      </c>
      <c r="U31" s="313"/>
    </row>
    <row r="32" spans="1:21" ht="12" customHeight="1" x14ac:dyDescent="0.2">
      <c r="A32" s="313" t="s">
        <v>2050</v>
      </c>
      <c r="B32" s="343" t="s">
        <v>1076</v>
      </c>
      <c r="C32" s="308" t="s">
        <v>1077</v>
      </c>
      <c r="D32" s="473">
        <v>0</v>
      </c>
      <c r="E32" s="473">
        <v>0.75</v>
      </c>
      <c r="F32" s="474">
        <v>0.75</v>
      </c>
      <c r="G32" s="469">
        <f t="shared" si="0"/>
        <v>0.75</v>
      </c>
      <c r="H32" s="347">
        <v>3750</v>
      </c>
      <c r="I32" s="309" t="s">
        <v>16</v>
      </c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>
        <v>46900040275</v>
      </c>
      <c r="U32" s="310"/>
    </row>
    <row r="33" spans="1:21" ht="12" customHeight="1" x14ac:dyDescent="0.2">
      <c r="A33" s="310" t="s">
        <v>2051</v>
      </c>
      <c r="B33" s="343" t="s">
        <v>1078</v>
      </c>
      <c r="C33" s="314" t="s">
        <v>1079</v>
      </c>
      <c r="D33" s="476">
        <v>0</v>
      </c>
      <c r="E33" s="476">
        <v>0.52</v>
      </c>
      <c r="F33" s="477">
        <v>0.52</v>
      </c>
      <c r="G33" s="478"/>
      <c r="H33" s="348">
        <v>1560</v>
      </c>
      <c r="I33" s="311" t="s">
        <v>16</v>
      </c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>
        <v>46900040283</v>
      </c>
      <c r="U33" s="312"/>
    </row>
    <row r="34" spans="1:21" ht="12" customHeight="1" x14ac:dyDescent="0.2">
      <c r="A34" s="318"/>
      <c r="B34" s="344"/>
      <c r="C34" s="327"/>
      <c r="D34" s="482">
        <v>0.52</v>
      </c>
      <c r="E34" s="482">
        <v>0.91</v>
      </c>
      <c r="F34" s="483">
        <v>0.39</v>
      </c>
      <c r="G34" s="484">
        <f>SUM(F33:F34)</f>
        <v>0.91</v>
      </c>
      <c r="H34" s="350">
        <v>1170</v>
      </c>
      <c r="I34" s="320" t="s">
        <v>17</v>
      </c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>
        <v>46900040283</v>
      </c>
      <c r="U34" s="321"/>
    </row>
    <row r="35" spans="1:21" ht="12" customHeight="1" x14ac:dyDescent="0.2">
      <c r="A35" s="310" t="s">
        <v>2203</v>
      </c>
      <c r="B35" s="343"/>
      <c r="C35" s="353" t="s">
        <v>1439</v>
      </c>
      <c r="D35" s="476">
        <v>0</v>
      </c>
      <c r="E35" s="476">
        <v>0.16500000000000001</v>
      </c>
      <c r="F35" s="669">
        <v>0.16500000000000001</v>
      </c>
      <c r="G35" s="670"/>
      <c r="H35" s="312">
        <v>743</v>
      </c>
      <c r="I35" s="1278" t="s">
        <v>18</v>
      </c>
      <c r="J35" s="476"/>
      <c r="K35" s="476"/>
      <c r="L35" s="476"/>
      <c r="M35" s="476"/>
      <c r="N35" s="476"/>
      <c r="O35" s="1111"/>
      <c r="P35" s="476"/>
      <c r="Q35" s="476"/>
      <c r="R35" s="1111"/>
      <c r="S35" s="1111"/>
      <c r="T35" s="312">
        <v>46900040272</v>
      </c>
      <c r="U35" s="476" t="s">
        <v>1441</v>
      </c>
    </row>
    <row r="36" spans="1:21" ht="12" customHeight="1" x14ac:dyDescent="0.2">
      <c r="A36" s="318"/>
      <c r="B36" s="344"/>
      <c r="C36" s="354"/>
      <c r="D36" s="983">
        <v>0.16500000000000001</v>
      </c>
      <c r="E36" s="983">
        <v>0.20499999999999999</v>
      </c>
      <c r="F36" s="1420">
        <v>0.04</v>
      </c>
      <c r="G36" s="1421">
        <f>SUM(F35:F36)</f>
        <v>0.20500000000000002</v>
      </c>
      <c r="H36" s="972">
        <v>120</v>
      </c>
      <c r="I36" s="1422" t="s">
        <v>16</v>
      </c>
      <c r="J36" s="983"/>
      <c r="K36" s="983"/>
      <c r="L36" s="983"/>
      <c r="M36" s="983"/>
      <c r="N36" s="983"/>
      <c r="O36" s="1423"/>
      <c r="P36" s="983"/>
      <c r="Q36" s="983"/>
      <c r="R36" s="1423"/>
      <c r="S36" s="1423"/>
      <c r="T36" s="972">
        <v>46900040272</v>
      </c>
      <c r="U36" s="983" t="s">
        <v>1441</v>
      </c>
    </row>
    <row r="37" spans="1:21" ht="12" customHeight="1" x14ac:dyDescent="0.2">
      <c r="A37" s="310" t="s">
        <v>2204</v>
      </c>
      <c r="B37" s="343"/>
      <c r="C37" s="618" t="s">
        <v>1440</v>
      </c>
      <c r="D37" s="476">
        <v>0</v>
      </c>
      <c r="E37" s="476">
        <v>0.378</v>
      </c>
      <c r="F37" s="669">
        <v>0.378</v>
      </c>
      <c r="G37" s="670"/>
      <c r="H37" s="312">
        <v>1247</v>
      </c>
      <c r="I37" s="1278" t="s">
        <v>18</v>
      </c>
      <c r="J37" s="476"/>
      <c r="K37" s="476"/>
      <c r="L37" s="476"/>
      <c r="M37" s="476"/>
      <c r="N37" s="476"/>
      <c r="O37" s="1111"/>
      <c r="P37" s="476"/>
      <c r="Q37" s="476"/>
      <c r="R37" s="1111"/>
      <c r="S37" s="1111"/>
      <c r="T37" s="312">
        <v>46900040308</v>
      </c>
      <c r="U37" s="476" t="s">
        <v>1441</v>
      </c>
    </row>
    <row r="38" spans="1:21" ht="12" customHeight="1" x14ac:dyDescent="0.2">
      <c r="A38" s="318"/>
      <c r="B38" s="344"/>
      <c r="C38" s="354"/>
      <c r="D38" s="482">
        <v>0.378</v>
      </c>
      <c r="E38" s="482">
        <v>0.49</v>
      </c>
      <c r="F38" s="671">
        <v>0.112</v>
      </c>
      <c r="G38" s="1421">
        <f>SUM(F37:F38)</f>
        <v>0.49</v>
      </c>
      <c r="H38" s="321">
        <v>370</v>
      </c>
      <c r="I38" s="1268" t="s">
        <v>16</v>
      </c>
      <c r="J38" s="482"/>
      <c r="K38" s="482"/>
      <c r="L38" s="482"/>
      <c r="M38" s="482"/>
      <c r="N38" s="482"/>
      <c r="O38" s="1119"/>
      <c r="P38" s="482"/>
      <c r="Q38" s="482"/>
      <c r="R38" s="1119"/>
      <c r="S38" s="1119"/>
      <c r="T38" s="321">
        <v>46900040308</v>
      </c>
      <c r="U38" s="482" t="s">
        <v>1441</v>
      </c>
    </row>
    <row r="39" spans="1:21" ht="12" customHeight="1" x14ac:dyDescent="0.2">
      <c r="A39" s="305" t="s">
        <v>2205</v>
      </c>
      <c r="B39" s="342"/>
      <c r="C39" s="1313" t="s">
        <v>1268</v>
      </c>
      <c r="D39" s="467">
        <v>0</v>
      </c>
      <c r="E39" s="467">
        <v>0.13</v>
      </c>
      <c r="F39" s="667">
        <v>0.13</v>
      </c>
      <c r="G39" s="668">
        <f>F39</f>
        <v>0.13</v>
      </c>
      <c r="H39" s="305">
        <v>390</v>
      </c>
      <c r="I39" s="1273" t="s">
        <v>16</v>
      </c>
      <c r="J39" s="467"/>
      <c r="K39" s="467"/>
      <c r="L39" s="467"/>
      <c r="M39" s="467"/>
      <c r="N39" s="467"/>
      <c r="O39" s="977"/>
      <c r="P39" s="467"/>
      <c r="Q39" s="467"/>
      <c r="R39" s="977"/>
      <c r="S39" s="977"/>
      <c r="T39" s="305">
        <v>46900040307</v>
      </c>
      <c r="U39" s="467" t="s">
        <v>1441</v>
      </c>
    </row>
    <row r="40" spans="1:21" ht="12" customHeight="1" x14ac:dyDescent="0.2">
      <c r="A40" s="305" t="s">
        <v>2206</v>
      </c>
      <c r="B40" s="342"/>
      <c r="C40" s="631" t="s">
        <v>1341</v>
      </c>
      <c r="D40" s="467">
        <v>0</v>
      </c>
      <c r="E40" s="467">
        <v>0.29299999999999998</v>
      </c>
      <c r="F40" s="667">
        <v>0.29299999999999998</v>
      </c>
      <c r="G40" s="668">
        <f>F40</f>
        <v>0.29299999999999998</v>
      </c>
      <c r="H40" s="305">
        <v>1084</v>
      </c>
      <c r="I40" s="1273" t="s">
        <v>18</v>
      </c>
      <c r="J40" s="467"/>
      <c r="K40" s="467"/>
      <c r="L40" s="467"/>
      <c r="M40" s="467"/>
      <c r="N40" s="467"/>
      <c r="O40" s="977"/>
      <c r="P40" s="467"/>
      <c r="Q40" s="467"/>
      <c r="R40" s="977"/>
      <c r="S40" s="977"/>
      <c r="T40" s="305">
        <v>46900040273</v>
      </c>
      <c r="U40" s="467" t="s">
        <v>1441</v>
      </c>
    </row>
    <row r="41" spans="1:21" ht="12" customHeight="1" x14ac:dyDescent="0.2">
      <c r="A41" s="313" t="s">
        <v>2207</v>
      </c>
      <c r="B41" s="333"/>
      <c r="C41" s="632" t="s">
        <v>1363</v>
      </c>
      <c r="D41" s="983">
        <v>0</v>
      </c>
      <c r="E41" s="983">
        <v>0.32900000000000001</v>
      </c>
      <c r="F41" s="1420">
        <v>0.32900000000000001</v>
      </c>
      <c r="G41" s="1421"/>
      <c r="H41" s="972">
        <v>1152</v>
      </c>
      <c r="I41" s="1422" t="s">
        <v>18</v>
      </c>
      <c r="J41" s="983"/>
      <c r="K41" s="983"/>
      <c r="L41" s="1424"/>
      <c r="M41" s="983"/>
      <c r="N41" s="983"/>
      <c r="O41" s="1423"/>
      <c r="P41" s="983"/>
      <c r="Q41" s="983"/>
      <c r="R41" s="1423"/>
      <c r="S41" s="1423"/>
      <c r="T41" s="972">
        <v>46900040276</v>
      </c>
      <c r="U41" s="983" t="s">
        <v>1441</v>
      </c>
    </row>
    <row r="42" spans="1:21" ht="12" customHeight="1" x14ac:dyDescent="0.2">
      <c r="A42" s="318"/>
      <c r="B42" s="344"/>
      <c r="C42" s="1315"/>
      <c r="D42" s="482">
        <v>0.32900000000000001</v>
      </c>
      <c r="E42" s="482">
        <v>0.38500000000000001</v>
      </c>
      <c r="F42" s="671">
        <v>5.6000000000000001E-2</v>
      </c>
      <c r="G42" s="672">
        <f>SUM(F41:F42)</f>
        <v>0.38500000000000001</v>
      </c>
      <c r="H42" s="321">
        <v>168</v>
      </c>
      <c r="I42" s="1268" t="s">
        <v>16</v>
      </c>
      <c r="J42" s="482"/>
      <c r="K42" s="482"/>
      <c r="L42" s="1291"/>
      <c r="M42" s="482"/>
      <c r="N42" s="482"/>
      <c r="O42" s="1119"/>
      <c r="P42" s="482"/>
      <c r="Q42" s="482"/>
      <c r="R42" s="1119"/>
      <c r="S42" s="1119"/>
      <c r="T42" s="321">
        <v>46900040276</v>
      </c>
      <c r="U42" s="482" t="s">
        <v>1441</v>
      </c>
    </row>
    <row r="43" spans="1:21" ht="5.0999999999999996" customHeight="1" x14ac:dyDescent="0.2">
      <c r="A43" s="28"/>
      <c r="B43" s="28"/>
      <c r="C43" s="29"/>
      <c r="F43" s="23"/>
      <c r="G43" s="23"/>
      <c r="M43" s="45"/>
      <c r="N43" s="41"/>
      <c r="R43" s="41"/>
      <c r="S43" s="41"/>
    </row>
    <row r="44" spans="1:21" ht="12" customHeight="1" x14ac:dyDescent="0.2">
      <c r="A44" s="30" t="s">
        <v>1045</v>
      </c>
      <c r="B44" s="17"/>
      <c r="C44" s="17"/>
      <c r="D44" s="17"/>
      <c r="E44" s="17"/>
      <c r="F44" s="37"/>
      <c r="G44" s="304">
        <f>SUM(G8:G42)</f>
        <v>37.963000000000001</v>
      </c>
      <c r="H44" s="31">
        <f>SUM(H8:H42)</f>
        <v>158039</v>
      </c>
      <c r="I44" s="18"/>
      <c r="J44" s="8"/>
      <c r="K44" s="19"/>
      <c r="L44" s="20" t="s">
        <v>19</v>
      </c>
      <c r="M44" s="46">
        <f>SUM(M8:M42)</f>
        <v>0</v>
      </c>
      <c r="N44" s="42">
        <f>SUM(N8:N42)</f>
        <v>0</v>
      </c>
      <c r="O44" s="16"/>
      <c r="P44" s="16"/>
      <c r="Q44" s="20" t="s">
        <v>20</v>
      </c>
      <c r="R44" s="42">
        <f>SUM(R8:R42)</f>
        <v>0</v>
      </c>
      <c r="S44" s="42">
        <f>SUM(S8:S42)</f>
        <v>0</v>
      </c>
      <c r="T44" s="16"/>
    </row>
    <row r="45" spans="1:21" ht="12" customHeight="1" x14ac:dyDescent="0.2">
      <c r="A45" s="32" t="s">
        <v>21</v>
      </c>
      <c r="B45" s="21"/>
      <c r="C45" s="21"/>
      <c r="D45" s="21"/>
      <c r="E45" s="21"/>
      <c r="F45" s="37"/>
      <c r="G45" s="47">
        <f>SUMIF(I8:I42,"melnais",F8:F42)+SUMIF(I8:I42,"virsmas aps.",F8:F42)</f>
        <v>1.2949999999999999</v>
      </c>
      <c r="H45" s="48">
        <f>SUMIF(I8:I42,"melnais",H8:H42)+SUMIF(I8:I42,"virsmas aps.",H8:H42)</f>
        <v>27126</v>
      </c>
      <c r="I45" s="22"/>
      <c r="J45" s="23"/>
      <c r="K45" s="16"/>
      <c r="L45" s="16"/>
      <c r="M45" s="24"/>
      <c r="N45" s="24"/>
      <c r="O45" s="16"/>
      <c r="P45" s="16"/>
      <c r="Q45" s="16"/>
      <c r="R45" s="16"/>
      <c r="S45" s="16"/>
      <c r="T45" s="16"/>
    </row>
    <row r="46" spans="1:21" ht="12" customHeight="1" x14ac:dyDescent="0.2">
      <c r="A46" s="32" t="s">
        <v>22</v>
      </c>
      <c r="B46" s="21"/>
      <c r="C46" s="21"/>
      <c r="D46" s="21"/>
      <c r="E46" s="21"/>
      <c r="F46" s="37"/>
      <c r="G46" s="47">
        <f>SUMIF(I8:I42,"bruģis",F8:F42)</f>
        <v>0.09</v>
      </c>
      <c r="H46" s="48">
        <f>SUMIF(I8:I42,"bruģis",H8:H42)</f>
        <v>13280</v>
      </c>
      <c r="J46" s="58"/>
      <c r="K46" s="58"/>
      <c r="L46" s="58"/>
      <c r="O46" s="16"/>
      <c r="P46" s="16"/>
      <c r="Q46" s="16"/>
      <c r="R46" s="16"/>
      <c r="S46" s="16"/>
      <c r="T46" s="16"/>
    </row>
    <row r="47" spans="1:21" ht="12" customHeight="1" x14ac:dyDescent="0.2">
      <c r="A47" s="32" t="s">
        <v>23</v>
      </c>
      <c r="B47" s="21"/>
      <c r="C47" s="21"/>
      <c r="D47" s="21"/>
      <c r="E47" s="21"/>
      <c r="F47" s="37"/>
      <c r="G47" s="47">
        <f>SUMIF(I8:I42,"grants",F8:F42)</f>
        <v>36.07800000000001</v>
      </c>
      <c r="H47" s="48">
        <f>SUMIF(I8:I42,"grants",H8:H42)</f>
        <v>116193</v>
      </c>
      <c r="J47" s="58"/>
      <c r="K47" s="16"/>
      <c r="L47" s="58" t="s">
        <v>46</v>
      </c>
      <c r="O47" s="16"/>
      <c r="P47" s="16"/>
      <c r="Q47" s="16"/>
      <c r="R47" s="16"/>
      <c r="S47" s="16"/>
      <c r="T47" s="16"/>
    </row>
    <row r="48" spans="1:21" ht="12" customHeight="1" x14ac:dyDescent="0.2">
      <c r="A48" s="32" t="s">
        <v>25</v>
      </c>
      <c r="B48" s="21"/>
      <c r="C48" s="21"/>
      <c r="D48" s="21"/>
      <c r="E48" s="21"/>
      <c r="F48" s="37"/>
      <c r="G48" s="47">
        <f>SUMIF(I8:I42,"cits segums",F8:F42)</f>
        <v>0.5</v>
      </c>
      <c r="H48" s="48">
        <f>SUMIF(I8:I42,"cits segums",H8:H42)</f>
        <v>1440</v>
      </c>
      <c r="I48" s="23"/>
      <c r="J48" s="8"/>
      <c r="K48" s="25"/>
      <c r="O48" s="16"/>
      <c r="P48" s="16"/>
      <c r="Q48" s="16"/>
      <c r="R48" s="16"/>
      <c r="S48" s="16"/>
      <c r="T48" s="16"/>
    </row>
    <row r="49" spans="1:21" ht="5.0999999999999996" customHeight="1" x14ac:dyDescent="0.2">
      <c r="A49" s="5"/>
      <c r="B49" s="5"/>
      <c r="C49" s="5"/>
      <c r="D49" s="5"/>
      <c r="E49" s="5"/>
      <c r="F49" s="26"/>
      <c r="G49" s="26"/>
      <c r="H49" s="33"/>
      <c r="I49" s="14"/>
      <c r="J49" s="8"/>
      <c r="K49" s="16"/>
      <c r="O49" s="16"/>
      <c r="P49" s="16"/>
      <c r="Q49" s="16"/>
      <c r="R49" s="16"/>
      <c r="S49" s="16"/>
      <c r="T49" s="16"/>
    </row>
    <row r="50" spans="1:21" ht="12" customHeight="1" x14ac:dyDescent="0.2">
      <c r="A50" s="4" t="s">
        <v>45</v>
      </c>
      <c r="B50" s="50" t="str">
        <f>AN!B65</f>
        <v>SIA "Ceļu inženieri" ceļu būvtehiķis Uldis Bite</v>
      </c>
      <c r="C50" s="50"/>
      <c r="D50" s="50"/>
      <c r="E50" s="50"/>
      <c r="F50" s="50"/>
      <c r="G50" s="27"/>
      <c r="H50" s="54" t="s">
        <v>41</v>
      </c>
      <c r="I50" s="1588" t="str">
        <f>AN!I65</f>
        <v>2024.gada 4.novembris</v>
      </c>
      <c r="J50" s="1588"/>
      <c r="K50" s="53"/>
      <c r="L50" s="54" t="s">
        <v>42</v>
      </c>
      <c r="M50" s="27"/>
      <c r="N50" s="27"/>
      <c r="Q50" s="16"/>
      <c r="R50" s="16"/>
      <c r="S50" s="16"/>
      <c r="T50" s="16"/>
    </row>
    <row r="51" spans="1:21" ht="5.0999999999999996" customHeight="1" x14ac:dyDescent="0.2">
      <c r="A51" s="6"/>
      <c r="B51" s="51"/>
      <c r="C51" s="51"/>
      <c r="D51" s="51"/>
      <c r="E51" s="51"/>
      <c r="F51" s="51"/>
      <c r="G51" s="57"/>
      <c r="H51" s="52"/>
      <c r="I51" s="51"/>
      <c r="J51" s="51"/>
      <c r="K51" s="52"/>
      <c r="L51" s="55"/>
      <c r="N51" s="57"/>
      <c r="O51" s="57"/>
      <c r="P51" s="39"/>
      <c r="Q51" s="16"/>
      <c r="R51" s="16"/>
      <c r="S51" s="16"/>
      <c r="T51" s="16"/>
    </row>
    <row r="52" spans="1:21" ht="12" customHeight="1" x14ac:dyDescent="0.2">
      <c r="A52" s="4" t="s">
        <v>44</v>
      </c>
      <c r="B52" s="50" t="str">
        <f>AN!B67</f>
        <v>Dobeles novada domes priekšsēdētājs Ivars Gorskis</v>
      </c>
      <c r="C52" s="50"/>
      <c r="D52" s="50"/>
      <c r="E52" s="50"/>
      <c r="F52" s="50"/>
      <c r="G52" s="27"/>
      <c r="H52" s="54" t="s">
        <v>41</v>
      </c>
      <c r="I52" s="1588"/>
      <c r="J52" s="1588"/>
      <c r="K52" s="53"/>
      <c r="L52" s="54" t="s">
        <v>42</v>
      </c>
      <c r="M52" s="27"/>
      <c r="N52" s="27"/>
      <c r="Q52" s="16"/>
      <c r="R52" s="16"/>
      <c r="S52" s="16"/>
      <c r="T52" s="16"/>
    </row>
    <row r="53" spans="1:21" ht="5.0999999999999996" customHeight="1" x14ac:dyDescent="0.2">
      <c r="A53" s="4"/>
      <c r="B53" s="51"/>
      <c r="C53" s="51"/>
      <c r="D53" s="51"/>
      <c r="E53" s="51"/>
      <c r="F53" s="51"/>
      <c r="G53" s="57"/>
      <c r="H53" s="52"/>
      <c r="I53" s="51"/>
      <c r="J53" s="51"/>
      <c r="K53" s="52"/>
      <c r="L53" s="55"/>
      <c r="N53" s="57"/>
      <c r="O53" s="57"/>
      <c r="P53" s="39"/>
      <c r="Q53" s="16"/>
      <c r="R53" s="16"/>
      <c r="S53" s="16"/>
      <c r="T53" s="16"/>
    </row>
    <row r="54" spans="1:21" ht="12" customHeight="1" x14ac:dyDescent="0.2">
      <c r="A54" s="4" t="s">
        <v>43</v>
      </c>
      <c r="B54" s="50" t="str">
        <f>AN!B69</f>
        <v>VSIA "Latvijas Valsts ceļi" Zemgales reģisonālā nodaļa</v>
      </c>
      <c r="C54" s="50"/>
      <c r="D54" s="50"/>
      <c r="E54" s="50"/>
      <c r="F54" s="50"/>
      <c r="G54" s="27"/>
      <c r="H54" s="54" t="s">
        <v>41</v>
      </c>
      <c r="I54" s="1588"/>
      <c r="J54" s="1588"/>
      <c r="K54" s="53"/>
      <c r="L54" s="54" t="s">
        <v>42</v>
      </c>
      <c r="M54" s="27"/>
      <c r="N54" s="27"/>
      <c r="Q54" s="16"/>
      <c r="R54" s="16"/>
      <c r="S54" s="16"/>
      <c r="T54" s="16"/>
    </row>
    <row r="55" spans="1:21" ht="5.0999999999999996" customHeight="1" x14ac:dyDescent="0.2">
      <c r="D55" s="1589"/>
      <c r="E55" s="1589"/>
      <c r="F55" s="1589"/>
      <c r="G55" s="1590"/>
      <c r="H55" s="1590"/>
      <c r="I55" s="1589"/>
      <c r="J55" s="1589"/>
      <c r="K55" s="1590"/>
      <c r="L55" s="1590"/>
      <c r="N55" s="1591"/>
      <c r="O55" s="1591"/>
      <c r="P55" s="39"/>
    </row>
    <row r="56" spans="1:21" ht="14.1" customHeight="1" x14ac:dyDescent="0.25">
      <c r="A56" s="16"/>
      <c r="B56" s="1592" t="s">
        <v>338</v>
      </c>
      <c r="C56" s="1592"/>
      <c r="D56" s="1592"/>
      <c r="E56" s="1592"/>
      <c r="F56" s="1592"/>
      <c r="G56" s="1592"/>
      <c r="H56" s="1592"/>
      <c r="I56" s="1592"/>
      <c r="J56" s="1592"/>
      <c r="K56" s="1592"/>
      <c r="L56" s="1592"/>
      <c r="M56" s="1592"/>
      <c r="N56" s="1592"/>
      <c r="O56" s="1592"/>
      <c r="P56" s="1592"/>
      <c r="Q56" s="1592"/>
      <c r="R56" s="1592"/>
      <c r="S56" s="1592"/>
      <c r="T56" s="1592"/>
      <c r="U56" s="56"/>
    </row>
  </sheetData>
  <mergeCells count="28">
    <mergeCell ref="T3:T5"/>
    <mergeCell ref="U3:U6"/>
    <mergeCell ref="D4:I4"/>
    <mergeCell ref="J4:Q4"/>
    <mergeCell ref="R4:S5"/>
    <mergeCell ref="D5:E5"/>
    <mergeCell ref="I52:J52"/>
    <mergeCell ref="I54:J54"/>
    <mergeCell ref="E1:P2"/>
    <mergeCell ref="A3:A6"/>
    <mergeCell ref="B3:C6"/>
    <mergeCell ref="D3:S3"/>
    <mergeCell ref="D55:L55"/>
    <mergeCell ref="N55:O55"/>
    <mergeCell ref="B56:T56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50:J50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DD3B-5143-435F-86B1-D4DCDA43C44B}">
  <dimension ref="A1:T196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20.7109375" style="8" customWidth="1"/>
    <col min="3" max="4" width="5.7109375" style="8" customWidth="1"/>
    <col min="5" max="6" width="6.42578125" style="13" customWidth="1"/>
    <col min="7" max="7" width="8.5703125" style="23" customWidth="1"/>
    <col min="8" max="8" width="9.7109375" style="8" customWidth="1"/>
    <col min="9" max="9" width="8.7109375" style="14" customWidth="1"/>
    <col min="10" max="10" width="5.7109375" style="15" customWidth="1"/>
    <col min="11" max="11" width="10.140625" style="15" customWidth="1"/>
    <col min="12" max="12" width="6" style="15" customWidth="1"/>
    <col min="13" max="13" width="8.5703125" style="15" customWidth="1"/>
    <col min="14" max="15" width="10.140625" style="15" customWidth="1"/>
    <col min="16" max="16" width="9.7109375" style="15" customWidth="1"/>
    <col min="17" max="18" width="6.7109375" style="15" customWidth="1"/>
    <col min="19" max="19" width="12.7109375" style="15" customWidth="1"/>
    <col min="20" max="20" width="9.7109375" style="16" customWidth="1"/>
  </cols>
  <sheetData>
    <row r="1" spans="1:20" x14ac:dyDescent="0.2">
      <c r="A1" s="1"/>
      <c r="B1" s="2"/>
      <c r="C1" s="40"/>
      <c r="D1" s="1605" t="s">
        <v>1211</v>
      </c>
      <c r="E1" s="1605"/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40"/>
      <c r="Q1" s="40"/>
      <c r="R1" s="40"/>
      <c r="S1" s="3"/>
      <c r="T1" s="4" t="s">
        <v>39</v>
      </c>
    </row>
    <row r="2" spans="1:20" x14ac:dyDescent="0.2">
      <c r="A2" s="8"/>
      <c r="D2" s="1606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8"/>
      <c r="Q2" s="8"/>
      <c r="R2" s="8"/>
      <c r="S2" s="8"/>
      <c r="T2" s="49" t="s">
        <v>37</v>
      </c>
    </row>
    <row r="3" spans="1:20" ht="12.75" customHeight="1" x14ac:dyDescent="0.2">
      <c r="A3" s="1598" t="s">
        <v>29</v>
      </c>
      <c r="B3" s="1600" t="s">
        <v>1210</v>
      </c>
      <c r="C3" s="1607" t="s">
        <v>5</v>
      </c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9"/>
      <c r="S3" s="1598" t="s">
        <v>4</v>
      </c>
      <c r="T3" s="1598" t="s">
        <v>36</v>
      </c>
    </row>
    <row r="4" spans="1:20" x14ac:dyDescent="0.2">
      <c r="A4" s="1598"/>
      <c r="B4" s="1601"/>
      <c r="C4" s="1610" t="s">
        <v>6</v>
      </c>
      <c r="D4" s="1610"/>
      <c r="E4" s="1610"/>
      <c r="F4" s="1610"/>
      <c r="G4" s="1610"/>
      <c r="H4" s="1610"/>
      <c r="I4" s="1599" t="s">
        <v>7</v>
      </c>
      <c r="J4" s="1599"/>
      <c r="K4" s="1599"/>
      <c r="L4" s="1599"/>
      <c r="M4" s="1599"/>
      <c r="N4" s="1599"/>
      <c r="O4" s="1599"/>
      <c r="P4" s="1599"/>
      <c r="Q4" s="1611" t="s">
        <v>33</v>
      </c>
      <c r="R4" s="1612"/>
      <c r="S4" s="1598"/>
      <c r="T4" s="1598"/>
    </row>
    <row r="5" spans="1:20" ht="15.95" customHeight="1" x14ac:dyDescent="0.2">
      <c r="A5" s="1598"/>
      <c r="B5" s="1601"/>
      <c r="C5" s="1610" t="s">
        <v>8</v>
      </c>
      <c r="D5" s="1610"/>
      <c r="E5" s="1596" t="s">
        <v>26</v>
      </c>
      <c r="F5" s="1597"/>
      <c r="G5" s="1598" t="s">
        <v>12</v>
      </c>
      <c r="H5" s="1598" t="s">
        <v>9</v>
      </c>
      <c r="I5" s="1599" t="s">
        <v>10</v>
      </c>
      <c r="J5" s="1599" t="s">
        <v>3</v>
      </c>
      <c r="K5" s="1599"/>
      <c r="L5" s="1593" t="s">
        <v>11</v>
      </c>
      <c r="M5" s="1593" t="s">
        <v>12</v>
      </c>
      <c r="N5" s="1593" t="s">
        <v>13</v>
      </c>
      <c r="O5" s="1593" t="s">
        <v>31</v>
      </c>
      <c r="P5" s="1593" t="s">
        <v>14</v>
      </c>
      <c r="Q5" s="1613"/>
      <c r="R5" s="1614"/>
      <c r="S5" s="1598"/>
      <c r="T5" s="1598"/>
    </row>
    <row r="6" spans="1:20" ht="27.95" customHeight="1" x14ac:dyDescent="0.2">
      <c r="A6" s="1598"/>
      <c r="B6" s="1602"/>
      <c r="C6" s="9" t="s">
        <v>0</v>
      </c>
      <c r="D6" s="9" t="s">
        <v>1</v>
      </c>
      <c r="E6" s="35" t="s">
        <v>28</v>
      </c>
      <c r="F6" s="36" t="s">
        <v>27</v>
      </c>
      <c r="G6" s="1598"/>
      <c r="H6" s="1598"/>
      <c r="I6" s="1599"/>
      <c r="J6" s="10" t="s">
        <v>2</v>
      </c>
      <c r="K6" s="10" t="s">
        <v>15</v>
      </c>
      <c r="L6" s="1593"/>
      <c r="M6" s="1593"/>
      <c r="N6" s="1593"/>
      <c r="O6" s="1593"/>
      <c r="P6" s="1593"/>
      <c r="Q6" s="38" t="s">
        <v>34</v>
      </c>
      <c r="R6" s="38" t="s">
        <v>32</v>
      </c>
      <c r="S6" s="10" t="s">
        <v>35</v>
      </c>
      <c r="T6" s="1598"/>
    </row>
    <row r="7" spans="1:20" ht="12" customHeight="1" x14ac:dyDescent="0.2">
      <c r="A7" s="1104">
        <v>1</v>
      </c>
      <c r="B7" s="390">
        <v>2</v>
      </c>
      <c r="C7" s="390">
        <v>3</v>
      </c>
      <c r="D7" s="390">
        <v>4</v>
      </c>
      <c r="E7" s="1594">
        <v>5</v>
      </c>
      <c r="F7" s="1595"/>
      <c r="G7" s="390">
        <v>6</v>
      </c>
      <c r="H7" s="390">
        <v>7</v>
      </c>
      <c r="I7" s="389">
        <v>8</v>
      </c>
      <c r="J7" s="389">
        <v>9</v>
      </c>
      <c r="K7" s="389">
        <v>10</v>
      </c>
      <c r="L7" s="389">
        <v>11</v>
      </c>
      <c r="M7" s="389">
        <v>12</v>
      </c>
      <c r="N7" s="389">
        <v>13</v>
      </c>
      <c r="O7" s="389">
        <v>14</v>
      </c>
      <c r="P7" s="389">
        <v>15</v>
      </c>
      <c r="Q7" s="389">
        <v>16</v>
      </c>
      <c r="R7" s="389">
        <v>17</v>
      </c>
      <c r="S7" s="389">
        <v>18</v>
      </c>
      <c r="T7" s="390">
        <v>19</v>
      </c>
    </row>
    <row r="8" spans="1:20" ht="12" customHeight="1" x14ac:dyDescent="0.2">
      <c r="A8" s="164" t="s">
        <v>1545</v>
      </c>
      <c r="B8" s="1062" t="s">
        <v>1215</v>
      </c>
      <c r="C8" s="502">
        <v>0</v>
      </c>
      <c r="D8" s="503">
        <v>9.8000000000000004E-2</v>
      </c>
      <c r="E8" s="275">
        <v>9.8000000000000004E-2</v>
      </c>
      <c r="F8" s="504">
        <f>E8</f>
        <v>9.8000000000000004E-2</v>
      </c>
      <c r="G8" s="126">
        <v>343</v>
      </c>
      <c r="H8" s="424" t="s">
        <v>16</v>
      </c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532">
        <v>46010011453</v>
      </c>
      <c r="T8" s="1532" t="s">
        <v>1311</v>
      </c>
    </row>
    <row r="9" spans="1:20" ht="12" customHeight="1" x14ac:dyDescent="0.2">
      <c r="A9" s="165" t="s">
        <v>1546</v>
      </c>
      <c r="B9" s="1052" t="s">
        <v>1314</v>
      </c>
      <c r="C9" s="500">
        <v>0</v>
      </c>
      <c r="D9" s="289">
        <v>0.20300000000000001</v>
      </c>
      <c r="E9" s="277">
        <v>0.20300000000000001</v>
      </c>
      <c r="F9" s="501">
        <f>E9</f>
        <v>0.20300000000000001</v>
      </c>
      <c r="G9" s="137">
        <v>609</v>
      </c>
      <c r="H9" s="433" t="s">
        <v>16</v>
      </c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533">
        <v>46010060007</v>
      </c>
      <c r="T9" s="1533" t="s">
        <v>1311</v>
      </c>
    </row>
    <row r="10" spans="1:20" ht="12" customHeight="1" x14ac:dyDescent="0.2">
      <c r="A10" s="133" t="s">
        <v>1547</v>
      </c>
      <c r="B10" s="929" t="s">
        <v>1216</v>
      </c>
      <c r="C10" s="494">
        <v>0</v>
      </c>
      <c r="D10" s="257">
        <v>0.36199999999999999</v>
      </c>
      <c r="E10" s="258">
        <v>0.36199999999999999</v>
      </c>
      <c r="F10" s="495">
        <f>E10</f>
        <v>0.36199999999999999</v>
      </c>
      <c r="G10" s="1057">
        <v>2172</v>
      </c>
      <c r="H10" s="407" t="s">
        <v>16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534">
        <v>46010156334</v>
      </c>
      <c r="T10" s="1534" t="s">
        <v>1311</v>
      </c>
    </row>
    <row r="11" spans="1:20" ht="12" customHeight="1" x14ac:dyDescent="0.2">
      <c r="A11" s="405" t="s">
        <v>1548</v>
      </c>
      <c r="B11" s="1058" t="s">
        <v>1217</v>
      </c>
      <c r="C11" s="494">
        <v>0</v>
      </c>
      <c r="D11" s="257">
        <v>0.14000000000000001</v>
      </c>
      <c r="E11" s="258">
        <v>0.14000000000000001</v>
      </c>
      <c r="F11" s="495"/>
      <c r="G11" s="1057">
        <v>420</v>
      </c>
      <c r="H11" s="407" t="s">
        <v>16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535">
        <v>46010010615</v>
      </c>
      <c r="T11" s="1535" t="s">
        <v>1311</v>
      </c>
    </row>
    <row r="12" spans="1:20" ht="12" customHeight="1" x14ac:dyDescent="0.2">
      <c r="A12" s="410"/>
      <c r="B12" s="1059"/>
      <c r="C12" s="496">
        <v>0.14000000000000001</v>
      </c>
      <c r="D12" s="260">
        <v>0.22800000000000001</v>
      </c>
      <c r="E12" s="261">
        <v>8.7999999999999995E-2</v>
      </c>
      <c r="F12" s="497">
        <f>SUM(E11:E12)</f>
        <v>0.22800000000000001</v>
      </c>
      <c r="G12" s="1060">
        <v>264</v>
      </c>
      <c r="H12" s="409" t="s">
        <v>17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536">
        <v>46010010615</v>
      </c>
      <c r="T12" s="1536" t="s">
        <v>1311</v>
      </c>
    </row>
    <row r="13" spans="1:20" ht="12" customHeight="1" x14ac:dyDescent="0.2">
      <c r="A13" s="133" t="s">
        <v>1549</v>
      </c>
      <c r="B13" s="929" t="s">
        <v>1218</v>
      </c>
      <c r="C13" s="494">
        <v>0</v>
      </c>
      <c r="D13" s="257">
        <v>0.17</v>
      </c>
      <c r="E13" s="258">
        <v>0.17</v>
      </c>
      <c r="F13" s="495">
        <f>E13</f>
        <v>0.17</v>
      </c>
      <c r="G13" s="1057">
        <v>1190</v>
      </c>
      <c r="H13" s="407" t="s">
        <v>18</v>
      </c>
      <c r="I13" s="133"/>
      <c r="J13" s="133"/>
      <c r="K13" s="133"/>
      <c r="L13" s="133"/>
      <c r="M13" s="133"/>
      <c r="N13" s="133"/>
      <c r="O13" s="133"/>
      <c r="P13" s="133"/>
      <c r="Q13" s="133">
        <v>712</v>
      </c>
      <c r="R13" s="133">
        <v>340</v>
      </c>
      <c r="S13" s="1534">
        <v>46010134944</v>
      </c>
      <c r="T13" s="1534" t="s">
        <v>1311</v>
      </c>
    </row>
    <row r="14" spans="1:20" ht="12" customHeight="1" x14ac:dyDescent="0.2">
      <c r="A14" s="133" t="s">
        <v>1550</v>
      </c>
      <c r="B14" s="1061" t="s">
        <v>1219</v>
      </c>
      <c r="C14" s="494">
        <v>0</v>
      </c>
      <c r="D14" s="257">
        <v>0.17599999999999999</v>
      </c>
      <c r="E14" s="258">
        <v>0.17599999999999999</v>
      </c>
      <c r="F14" s="495">
        <f t="shared" ref="F14:F15" si="0">E14</f>
        <v>0.17599999999999999</v>
      </c>
      <c r="G14" s="1057">
        <v>739</v>
      </c>
      <c r="H14" s="407" t="s">
        <v>16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534">
        <v>46010145912</v>
      </c>
      <c r="T14" s="1534" t="s">
        <v>1311</v>
      </c>
    </row>
    <row r="15" spans="1:20" ht="12" customHeight="1" x14ac:dyDescent="0.2">
      <c r="A15" s="133" t="s">
        <v>1551</v>
      </c>
      <c r="B15" s="929" t="s">
        <v>1220</v>
      </c>
      <c r="C15" s="494">
        <v>0</v>
      </c>
      <c r="D15" s="257">
        <v>0.14099999999999999</v>
      </c>
      <c r="E15" s="258">
        <v>0.14099999999999999</v>
      </c>
      <c r="F15" s="495">
        <f t="shared" si="0"/>
        <v>0.14099999999999999</v>
      </c>
      <c r="G15" s="1057">
        <v>917</v>
      </c>
      <c r="H15" s="407" t="s">
        <v>38</v>
      </c>
      <c r="I15" s="133"/>
      <c r="J15" s="133"/>
      <c r="K15" s="133"/>
      <c r="L15" s="133"/>
      <c r="M15" s="133"/>
      <c r="N15" s="133"/>
      <c r="O15" s="133"/>
      <c r="P15" s="133"/>
      <c r="Q15" s="133">
        <v>200</v>
      </c>
      <c r="R15" s="133">
        <v>111</v>
      </c>
      <c r="S15" s="1534">
        <v>46010080026</v>
      </c>
      <c r="T15" s="1534" t="s">
        <v>1311</v>
      </c>
    </row>
    <row r="16" spans="1:20" ht="12" customHeight="1" x14ac:dyDescent="0.2">
      <c r="A16" s="405" t="s">
        <v>1552</v>
      </c>
      <c r="B16" s="1058" t="s">
        <v>1221</v>
      </c>
      <c r="C16" s="494">
        <v>0</v>
      </c>
      <c r="D16" s="257">
        <v>0.157</v>
      </c>
      <c r="E16" s="258">
        <v>0.157</v>
      </c>
      <c r="F16" s="495"/>
      <c r="G16" s="1057">
        <v>1099</v>
      </c>
      <c r="H16" s="407" t="s">
        <v>18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534">
        <v>46010135413</v>
      </c>
      <c r="T16" s="1534" t="s">
        <v>1311</v>
      </c>
    </row>
    <row r="17" spans="1:20" ht="12" customHeight="1" x14ac:dyDescent="0.2">
      <c r="A17" s="164"/>
      <c r="B17" s="1062"/>
      <c r="C17" s="1054">
        <v>0.157</v>
      </c>
      <c r="D17" s="1055">
        <f>C17+E17</f>
        <v>0.56300000000000006</v>
      </c>
      <c r="E17" s="267">
        <v>0.40600000000000003</v>
      </c>
      <c r="F17" s="497">
        <f>SUM(E16:E17)</f>
        <v>0.56300000000000006</v>
      </c>
      <c r="G17" s="1056">
        <v>3509</v>
      </c>
      <c r="H17" s="923" t="s">
        <v>18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537">
        <v>46010145345</v>
      </c>
      <c r="T17" s="1537" t="s">
        <v>1311</v>
      </c>
    </row>
    <row r="18" spans="1:20" ht="12" customHeight="1" x14ac:dyDescent="0.2">
      <c r="A18" s="405" t="s">
        <v>1553</v>
      </c>
      <c r="B18" s="1058" t="s">
        <v>1222</v>
      </c>
      <c r="C18" s="494">
        <v>0</v>
      </c>
      <c r="D18" s="257">
        <v>1.2999999999999999E-2</v>
      </c>
      <c r="E18" s="258">
        <v>1.2999999999999999E-2</v>
      </c>
      <c r="F18" s="495"/>
      <c r="G18" s="1057">
        <v>78</v>
      </c>
      <c r="H18" s="407" t="s">
        <v>18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534">
        <v>46010097215</v>
      </c>
      <c r="T18" s="1534" t="s">
        <v>1311</v>
      </c>
    </row>
    <row r="19" spans="1:20" ht="12" customHeight="1" x14ac:dyDescent="0.2">
      <c r="A19" s="410"/>
      <c r="B19" s="1063"/>
      <c r="C19" s="1064">
        <v>1.2999999999999999E-2</v>
      </c>
      <c r="D19" s="1065">
        <v>0.39600000000000002</v>
      </c>
      <c r="E19" s="1066">
        <v>0.38300000000000001</v>
      </c>
      <c r="F19" s="497">
        <f>SUM(E18:E19)</f>
        <v>0.39600000000000002</v>
      </c>
      <c r="G19" s="128">
        <v>1915</v>
      </c>
      <c r="H19" s="946" t="s">
        <v>16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204">
        <v>46010097215</v>
      </c>
      <c r="T19" s="204" t="s">
        <v>1311</v>
      </c>
    </row>
    <row r="20" spans="1:20" ht="12" customHeight="1" x14ac:dyDescent="0.2">
      <c r="A20" s="164" t="s">
        <v>1465</v>
      </c>
      <c r="B20" s="1067" t="s">
        <v>1223</v>
      </c>
      <c r="C20" s="494">
        <v>0</v>
      </c>
      <c r="D20" s="257">
        <v>0.28299999999999997</v>
      </c>
      <c r="E20" s="258">
        <v>0.28299999999999997</v>
      </c>
      <c r="F20" s="495">
        <f>E20</f>
        <v>0.28299999999999997</v>
      </c>
      <c r="G20" s="1057">
        <v>1274</v>
      </c>
      <c r="H20" s="407" t="s">
        <v>16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534">
        <v>46010083309</v>
      </c>
      <c r="T20" s="1534" t="s">
        <v>1311</v>
      </c>
    </row>
    <row r="21" spans="1:20" ht="12" customHeight="1" x14ac:dyDescent="0.2">
      <c r="A21" s="165" t="s">
        <v>1466</v>
      </c>
      <c r="B21" s="1052" t="s">
        <v>1224</v>
      </c>
      <c r="C21" s="494">
        <v>0</v>
      </c>
      <c r="D21" s="257">
        <v>0.16600000000000001</v>
      </c>
      <c r="E21" s="258">
        <v>0.16600000000000001</v>
      </c>
      <c r="F21" s="495">
        <f t="shared" ref="F21:F22" si="1">E21</f>
        <v>0.16600000000000001</v>
      </c>
      <c r="G21" s="1057">
        <v>747</v>
      </c>
      <c r="H21" s="407" t="s">
        <v>18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534">
        <v>46010021629</v>
      </c>
      <c r="T21" s="1534" t="s">
        <v>1311</v>
      </c>
    </row>
    <row r="22" spans="1:20" ht="12" customHeight="1" x14ac:dyDescent="0.2">
      <c r="A22" s="164" t="s">
        <v>1467</v>
      </c>
      <c r="B22" s="1062" t="s">
        <v>1225</v>
      </c>
      <c r="C22" s="494">
        <v>0</v>
      </c>
      <c r="D22" s="257">
        <v>0.308</v>
      </c>
      <c r="E22" s="258">
        <v>0.308</v>
      </c>
      <c r="F22" s="495">
        <f t="shared" si="1"/>
        <v>0.308</v>
      </c>
      <c r="G22" s="1057">
        <v>1848</v>
      </c>
      <c r="H22" s="407" t="s">
        <v>18</v>
      </c>
      <c r="I22" s="133"/>
      <c r="J22" s="133"/>
      <c r="K22" s="133"/>
      <c r="L22" s="133"/>
      <c r="M22" s="133"/>
      <c r="N22" s="133"/>
      <c r="O22" s="133"/>
      <c r="P22" s="133"/>
      <c r="Q22" s="133">
        <v>653</v>
      </c>
      <c r="R22" s="133">
        <v>435</v>
      </c>
      <c r="S22" s="1534">
        <v>46010062410</v>
      </c>
      <c r="T22" s="1534" t="s">
        <v>1311</v>
      </c>
    </row>
    <row r="23" spans="1:20" ht="12" customHeight="1" x14ac:dyDescent="0.2">
      <c r="A23" s="405" t="s">
        <v>1468</v>
      </c>
      <c r="B23" s="1058" t="s">
        <v>1226</v>
      </c>
      <c r="C23" s="494">
        <v>0</v>
      </c>
      <c r="D23" s="257">
        <f>E23</f>
        <v>0.17100000000000001</v>
      </c>
      <c r="E23" s="258">
        <v>0.17100000000000001</v>
      </c>
      <c r="F23" s="495"/>
      <c r="G23" s="1068">
        <v>1176</v>
      </c>
      <c r="H23" s="407" t="s">
        <v>18</v>
      </c>
      <c r="I23" s="133"/>
      <c r="J23" s="133"/>
      <c r="K23" s="133"/>
      <c r="L23" s="133"/>
      <c r="M23" s="133"/>
      <c r="N23" s="133"/>
      <c r="O23" s="133"/>
      <c r="P23" s="133"/>
      <c r="Q23" s="133">
        <v>1909</v>
      </c>
      <c r="R23" s="133">
        <v>454</v>
      </c>
      <c r="S23" s="95">
        <v>46010073014</v>
      </c>
      <c r="T23" s="95" t="s">
        <v>1311</v>
      </c>
    </row>
    <row r="24" spans="1:20" ht="12" customHeight="1" x14ac:dyDescent="0.2">
      <c r="A24" s="410"/>
      <c r="B24" s="1059"/>
      <c r="C24" s="1064">
        <f>D23</f>
        <v>0.17100000000000001</v>
      </c>
      <c r="D24" s="1065">
        <f>C24+E24</f>
        <v>0.36399999999999999</v>
      </c>
      <c r="E24" s="1066">
        <v>0.193</v>
      </c>
      <c r="F24" s="499">
        <f>SUM(E23:E24)</f>
        <v>0.36399999999999999</v>
      </c>
      <c r="G24" s="1069">
        <v>2194</v>
      </c>
      <c r="H24" s="946" t="s">
        <v>38</v>
      </c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359">
        <v>46010073014</v>
      </c>
      <c r="T24" s="359" t="s">
        <v>1311</v>
      </c>
    </row>
    <row r="25" spans="1:20" ht="12" customHeight="1" x14ac:dyDescent="0.2">
      <c r="A25" s="164" t="s">
        <v>1469</v>
      </c>
      <c r="B25" s="1062" t="s">
        <v>1227</v>
      </c>
      <c r="C25" s="1054">
        <v>0</v>
      </c>
      <c r="D25" s="1055">
        <v>0.34699999999999998</v>
      </c>
      <c r="E25" s="267">
        <v>0.34699999999999998</v>
      </c>
      <c r="F25" s="1070"/>
      <c r="G25" s="1056">
        <v>2256</v>
      </c>
      <c r="H25" s="923" t="s">
        <v>18</v>
      </c>
      <c r="I25" s="162"/>
      <c r="J25" s="162"/>
      <c r="K25" s="162"/>
      <c r="L25" s="162"/>
      <c r="M25" s="162"/>
      <c r="N25" s="162"/>
      <c r="O25" s="162"/>
      <c r="P25" s="162"/>
      <c r="Q25" s="162">
        <v>647</v>
      </c>
      <c r="R25" s="162">
        <v>308</v>
      </c>
      <c r="S25" s="1537">
        <v>46010044436</v>
      </c>
      <c r="T25" s="1537" t="s">
        <v>1311</v>
      </c>
    </row>
    <row r="26" spans="1:20" ht="12" customHeight="1" x14ac:dyDescent="0.2">
      <c r="A26" s="164"/>
      <c r="B26" s="1062"/>
      <c r="C26" s="1054">
        <v>0.34699999999999998</v>
      </c>
      <c r="D26" s="1055">
        <v>1.0840000000000001</v>
      </c>
      <c r="E26" s="267">
        <v>0.73699999999999999</v>
      </c>
      <c r="F26" s="1070">
        <f>SUM(E25:E26)</f>
        <v>1.0840000000000001</v>
      </c>
      <c r="G26" s="1056">
        <v>5159</v>
      </c>
      <c r="H26" s="923" t="s">
        <v>18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537">
        <v>46010044436</v>
      </c>
      <c r="T26" s="1537" t="s">
        <v>1311</v>
      </c>
    </row>
    <row r="27" spans="1:20" ht="12" customHeight="1" x14ac:dyDescent="0.2">
      <c r="A27" s="164"/>
      <c r="B27" s="1071" t="s">
        <v>1228</v>
      </c>
      <c r="C27" s="496">
        <v>0</v>
      </c>
      <c r="D27" s="260">
        <v>0.64300000000000002</v>
      </c>
      <c r="E27" s="261">
        <v>0.64300000000000002</v>
      </c>
      <c r="F27" s="499">
        <f>E27</f>
        <v>0.64300000000000002</v>
      </c>
      <c r="G27" s="1060">
        <v>3537</v>
      </c>
      <c r="H27" s="923" t="s">
        <v>16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536">
        <v>46010044438</v>
      </c>
      <c r="T27" s="1536" t="s">
        <v>1311</v>
      </c>
    </row>
    <row r="28" spans="1:20" ht="12" customHeight="1" x14ac:dyDescent="0.2">
      <c r="A28" s="405" t="s">
        <v>1470</v>
      </c>
      <c r="B28" s="1058" t="s">
        <v>1229</v>
      </c>
      <c r="C28" s="1072">
        <v>0</v>
      </c>
      <c r="D28" s="947">
        <v>0.22600000000000001</v>
      </c>
      <c r="E28" s="948">
        <v>0.22600000000000001</v>
      </c>
      <c r="F28" s="1073"/>
      <c r="G28" s="124">
        <v>678</v>
      </c>
      <c r="H28" s="949" t="s">
        <v>16</v>
      </c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1535">
        <v>46010011536</v>
      </c>
      <c r="T28" s="1535" t="s">
        <v>1311</v>
      </c>
    </row>
    <row r="29" spans="1:20" ht="12" customHeight="1" x14ac:dyDescent="0.2">
      <c r="A29" s="410"/>
      <c r="B29" s="1059"/>
      <c r="C29" s="498">
        <v>0.22600000000000001</v>
      </c>
      <c r="D29" s="263">
        <v>0.27600000000000002</v>
      </c>
      <c r="E29" s="264">
        <v>0.05</v>
      </c>
      <c r="F29" s="499">
        <f>SUM(E28:E29)</f>
        <v>0.27600000000000002</v>
      </c>
      <c r="G29" s="1074">
        <v>150</v>
      </c>
      <c r="H29" s="412" t="s">
        <v>16</v>
      </c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495">
        <v>46010011529</v>
      </c>
      <c r="T29" s="1495" t="s">
        <v>1311</v>
      </c>
    </row>
    <row r="30" spans="1:20" ht="12" customHeight="1" x14ac:dyDescent="0.2">
      <c r="A30" s="164" t="s">
        <v>1471</v>
      </c>
      <c r="B30" s="1062" t="s">
        <v>1230</v>
      </c>
      <c r="C30" s="1054">
        <v>0</v>
      </c>
      <c r="D30" s="1055">
        <v>5.7000000000000002E-2</v>
      </c>
      <c r="E30" s="267">
        <v>5.7000000000000002E-2</v>
      </c>
      <c r="F30" s="1070"/>
      <c r="G30" s="1060">
        <v>456</v>
      </c>
      <c r="H30" s="923" t="s">
        <v>18</v>
      </c>
      <c r="I30" s="162"/>
      <c r="J30" s="162"/>
      <c r="K30" s="162"/>
      <c r="L30" s="162"/>
      <c r="M30" s="162"/>
      <c r="N30" s="162"/>
      <c r="O30" s="162"/>
      <c r="P30" s="162"/>
      <c r="Q30" s="162">
        <v>7753</v>
      </c>
      <c r="R30" s="162">
        <v>1940</v>
      </c>
      <c r="S30" s="1537">
        <v>46010010109</v>
      </c>
      <c r="T30" s="1537" t="s">
        <v>1311</v>
      </c>
    </row>
    <row r="31" spans="1:20" ht="12" customHeight="1" x14ac:dyDescent="0.2">
      <c r="A31" s="164"/>
      <c r="B31" s="1062"/>
      <c r="C31" s="1054">
        <v>5.7000000000000002E-2</v>
      </c>
      <c r="D31" s="1055">
        <v>0.27200000000000002</v>
      </c>
      <c r="E31" s="267">
        <v>0.215</v>
      </c>
      <c r="F31" s="1070"/>
      <c r="G31" s="1060">
        <v>1820</v>
      </c>
      <c r="H31" s="923" t="s">
        <v>18</v>
      </c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537">
        <v>46010011808</v>
      </c>
      <c r="T31" s="1537" t="s">
        <v>1311</v>
      </c>
    </row>
    <row r="32" spans="1:20" ht="12" customHeight="1" x14ac:dyDescent="0.2">
      <c r="A32" s="164"/>
      <c r="B32" s="1071"/>
      <c r="C32" s="496">
        <v>0.27200000000000002</v>
      </c>
      <c r="D32" s="260">
        <v>0.34300000000000003</v>
      </c>
      <c r="E32" s="261">
        <v>7.0999999999999994E-2</v>
      </c>
      <c r="F32" s="497"/>
      <c r="G32" s="1060">
        <v>568</v>
      </c>
      <c r="H32" s="409" t="s">
        <v>18</v>
      </c>
      <c r="I32" s="134" t="s">
        <v>1231</v>
      </c>
      <c r="J32" s="134">
        <v>0.37</v>
      </c>
      <c r="K32" s="1603" t="s">
        <v>1232</v>
      </c>
      <c r="L32" s="134">
        <v>45</v>
      </c>
      <c r="M32" s="134">
        <v>318</v>
      </c>
      <c r="N32" s="134"/>
      <c r="O32" s="134"/>
      <c r="P32" s="134" t="s">
        <v>172</v>
      </c>
      <c r="Q32" s="134">
        <v>171</v>
      </c>
      <c r="R32" s="134">
        <v>90</v>
      </c>
      <c r="S32" s="1536">
        <v>46010112603</v>
      </c>
      <c r="T32" s="1536" t="s">
        <v>1311</v>
      </c>
    </row>
    <row r="33" spans="1:20" ht="12" customHeight="1" x14ac:dyDescent="0.2">
      <c r="A33" s="164"/>
      <c r="B33" s="1071"/>
      <c r="C33" s="496">
        <v>0.34300000000000003</v>
      </c>
      <c r="D33" s="260">
        <v>0.85000000000000009</v>
      </c>
      <c r="E33" s="261">
        <v>0.50700000000000001</v>
      </c>
      <c r="F33" s="497"/>
      <c r="G33" s="1060">
        <v>5600</v>
      </c>
      <c r="H33" s="409" t="s">
        <v>18</v>
      </c>
      <c r="I33" s="134"/>
      <c r="J33" s="134"/>
      <c r="K33" s="1604"/>
      <c r="L33" s="134"/>
      <c r="M33" s="134"/>
      <c r="N33" s="134"/>
      <c r="O33" s="134"/>
      <c r="P33" s="134"/>
      <c r="Q33" s="134"/>
      <c r="R33" s="134"/>
      <c r="S33" s="1536">
        <v>46010073013</v>
      </c>
      <c r="T33" s="1536" t="s">
        <v>1311</v>
      </c>
    </row>
    <row r="34" spans="1:20" ht="12" customHeight="1" x14ac:dyDescent="0.2">
      <c r="A34" s="164"/>
      <c r="B34" s="1071"/>
      <c r="C34" s="496">
        <v>0.85000000000000009</v>
      </c>
      <c r="D34" s="260">
        <v>1.2330000000000001</v>
      </c>
      <c r="E34" s="261">
        <v>0.38300000000000001</v>
      </c>
      <c r="F34" s="497"/>
      <c r="G34" s="1060">
        <v>3650</v>
      </c>
      <c r="H34" s="409" t="s">
        <v>18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536">
        <v>46010083204</v>
      </c>
      <c r="T34" s="1536" t="s">
        <v>1311</v>
      </c>
    </row>
    <row r="35" spans="1:20" ht="12" customHeight="1" x14ac:dyDescent="0.2">
      <c r="A35" s="164"/>
      <c r="B35" s="1071"/>
      <c r="C35" s="498">
        <v>1.2330000000000001</v>
      </c>
      <c r="D35" s="263">
        <v>2.3220000000000001</v>
      </c>
      <c r="E35" s="264">
        <v>1.089</v>
      </c>
      <c r="F35" s="499">
        <f>SUM(E30:E35)</f>
        <v>2.3220000000000001</v>
      </c>
      <c r="G35" s="1074">
        <v>8168</v>
      </c>
      <c r="H35" s="412" t="s">
        <v>18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495">
        <v>46010098512</v>
      </c>
      <c r="T35" s="1495" t="s">
        <v>1311</v>
      </c>
    </row>
    <row r="36" spans="1:20" ht="12" customHeight="1" x14ac:dyDescent="0.2">
      <c r="A36" s="165" t="s">
        <v>1472</v>
      </c>
      <c r="B36" s="1052" t="s">
        <v>1233</v>
      </c>
      <c r="C36" s="1054">
        <v>0</v>
      </c>
      <c r="D36" s="1055">
        <v>0.13500000000000001</v>
      </c>
      <c r="E36" s="267">
        <v>0.13500000000000001</v>
      </c>
      <c r="F36" s="1070">
        <f>E36</f>
        <v>0.13500000000000001</v>
      </c>
      <c r="G36" s="1056">
        <v>405</v>
      </c>
      <c r="H36" s="923" t="s">
        <v>17</v>
      </c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537">
        <v>46010020401</v>
      </c>
      <c r="T36" s="1537" t="s">
        <v>1311</v>
      </c>
    </row>
    <row r="37" spans="1:20" ht="12" customHeight="1" x14ac:dyDescent="0.2">
      <c r="A37" s="165" t="s">
        <v>1473</v>
      </c>
      <c r="B37" s="1052" t="s">
        <v>1234</v>
      </c>
      <c r="C37" s="500">
        <v>0</v>
      </c>
      <c r="D37" s="289">
        <v>0.24</v>
      </c>
      <c r="E37" s="277">
        <v>0.24</v>
      </c>
      <c r="F37" s="501">
        <f>E37</f>
        <v>0.24</v>
      </c>
      <c r="G37" s="137">
        <v>1008</v>
      </c>
      <c r="H37" s="433" t="s">
        <v>16</v>
      </c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533">
        <v>46010057138</v>
      </c>
      <c r="T37" s="1533" t="s">
        <v>1311</v>
      </c>
    </row>
    <row r="38" spans="1:20" ht="12" customHeight="1" x14ac:dyDescent="0.2">
      <c r="A38" s="405" t="s">
        <v>1474</v>
      </c>
      <c r="B38" s="1058" t="s">
        <v>1235</v>
      </c>
      <c r="C38" s="494">
        <v>0</v>
      </c>
      <c r="D38" s="257">
        <v>0.24099999999999999</v>
      </c>
      <c r="E38" s="258">
        <v>0.24099999999999999</v>
      </c>
      <c r="F38" s="495"/>
      <c r="G38" s="1057">
        <v>1447</v>
      </c>
      <c r="H38" s="407" t="s">
        <v>38</v>
      </c>
      <c r="I38" s="133"/>
      <c r="J38" s="133"/>
      <c r="K38" s="133"/>
      <c r="L38" s="133"/>
      <c r="M38" s="133"/>
      <c r="N38" s="133"/>
      <c r="O38" s="133"/>
      <c r="P38" s="133"/>
      <c r="Q38" s="133">
        <v>438</v>
      </c>
      <c r="R38" s="133">
        <v>364</v>
      </c>
      <c r="S38" s="1534">
        <v>46010145346</v>
      </c>
      <c r="T38" s="1534" t="s">
        <v>1311</v>
      </c>
    </row>
    <row r="39" spans="1:20" ht="12" customHeight="1" x14ac:dyDescent="0.2">
      <c r="A39" s="164"/>
      <c r="B39" s="1062"/>
      <c r="C39" s="496">
        <v>0.24099999999999999</v>
      </c>
      <c r="D39" s="260">
        <v>0.36299999999999999</v>
      </c>
      <c r="E39" s="261">
        <v>0.122</v>
      </c>
      <c r="F39" s="497"/>
      <c r="G39" s="1060">
        <v>610</v>
      </c>
      <c r="H39" s="923" t="s">
        <v>38</v>
      </c>
      <c r="I39" s="134"/>
      <c r="J39" s="134"/>
      <c r="K39" s="134"/>
      <c r="L39" s="134"/>
      <c r="M39" s="134"/>
      <c r="N39" s="134"/>
      <c r="O39" s="134"/>
      <c r="P39" s="134"/>
      <c r="Q39" s="134">
        <v>346</v>
      </c>
      <c r="R39" s="134">
        <f>118+98</f>
        <v>216</v>
      </c>
      <c r="S39" s="1536">
        <v>46010145618</v>
      </c>
      <c r="T39" s="1536" t="s">
        <v>1311</v>
      </c>
    </row>
    <row r="40" spans="1:20" ht="12" customHeight="1" x14ac:dyDescent="0.2">
      <c r="A40" s="410"/>
      <c r="B40" s="1063"/>
      <c r="C40" s="498">
        <v>0</v>
      </c>
      <c r="D40" s="263">
        <v>7.0999999999999994E-2</v>
      </c>
      <c r="E40" s="264">
        <v>7.0999999999999994E-2</v>
      </c>
      <c r="F40" s="499">
        <f>SUM(E38:E40)</f>
        <v>0.434</v>
      </c>
      <c r="G40" s="1074">
        <v>391</v>
      </c>
      <c r="H40" s="412" t="s">
        <v>18</v>
      </c>
      <c r="I40" s="135"/>
      <c r="J40" s="135"/>
      <c r="K40" s="135"/>
      <c r="L40" s="135"/>
      <c r="M40" s="135"/>
      <c r="N40" s="135"/>
      <c r="O40" s="135"/>
      <c r="P40" s="135"/>
      <c r="Q40" s="135">
        <v>96</v>
      </c>
      <c r="R40" s="135">
        <v>60</v>
      </c>
      <c r="S40" s="1495">
        <v>46010145346</v>
      </c>
      <c r="T40" s="1495" t="s">
        <v>1311</v>
      </c>
    </row>
    <row r="41" spans="1:20" ht="12" customHeight="1" x14ac:dyDescent="0.2">
      <c r="A41" s="164" t="s">
        <v>1475</v>
      </c>
      <c r="B41" s="1062" t="s">
        <v>1236</v>
      </c>
      <c r="C41" s="1054">
        <v>5.5E-2</v>
      </c>
      <c r="D41" s="1055">
        <v>1.0189999999999999</v>
      </c>
      <c r="E41" s="267">
        <v>0.96399999999999997</v>
      </c>
      <c r="F41" s="1070">
        <f>E41</f>
        <v>0.96399999999999997</v>
      </c>
      <c r="G41" s="1056">
        <v>4820</v>
      </c>
      <c r="H41" s="923" t="s">
        <v>16</v>
      </c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537">
        <v>46010105055</v>
      </c>
      <c r="T41" s="1537" t="s">
        <v>1311</v>
      </c>
    </row>
    <row r="42" spans="1:20" ht="12" customHeight="1" x14ac:dyDescent="0.2">
      <c r="A42" s="405" t="s">
        <v>1476</v>
      </c>
      <c r="B42" s="1058" t="s">
        <v>1237</v>
      </c>
      <c r="C42" s="494">
        <v>0</v>
      </c>
      <c r="D42" s="257">
        <v>0.21199999999999999</v>
      </c>
      <c r="E42" s="258">
        <v>0.21199999999999999</v>
      </c>
      <c r="F42" s="495"/>
      <c r="G42" s="1057">
        <v>1272</v>
      </c>
      <c r="H42" s="407" t="s">
        <v>16</v>
      </c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534">
        <v>46010105052</v>
      </c>
      <c r="T42" s="1534" t="s">
        <v>1311</v>
      </c>
    </row>
    <row r="43" spans="1:20" ht="12" customHeight="1" x14ac:dyDescent="0.2">
      <c r="A43" s="164"/>
      <c r="B43" s="1062"/>
      <c r="C43" s="1054">
        <v>0.21199999999999999</v>
      </c>
      <c r="D43" s="1055">
        <v>0.41899999999999998</v>
      </c>
      <c r="E43" s="267">
        <v>0.20699999999999999</v>
      </c>
      <c r="F43" s="1070"/>
      <c r="G43" s="1056">
        <v>1242</v>
      </c>
      <c r="H43" s="923" t="s">
        <v>16</v>
      </c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537">
        <v>46010115117</v>
      </c>
      <c r="T43" s="1537" t="s">
        <v>1311</v>
      </c>
    </row>
    <row r="44" spans="1:20" ht="12" customHeight="1" x14ac:dyDescent="0.2">
      <c r="A44" s="410"/>
      <c r="B44" s="1059"/>
      <c r="C44" s="1054">
        <v>0.65900000000000003</v>
      </c>
      <c r="D44" s="1055">
        <v>1.07</v>
      </c>
      <c r="E44" s="267">
        <v>0.41099999999999998</v>
      </c>
      <c r="F44" s="499">
        <f>SUM(E42:E44)</f>
        <v>0.83</v>
      </c>
      <c r="G44" s="1056">
        <v>2055</v>
      </c>
      <c r="H44" s="923" t="s">
        <v>16</v>
      </c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537">
        <v>46010124838</v>
      </c>
      <c r="T44" s="1537" t="s">
        <v>1311</v>
      </c>
    </row>
    <row r="45" spans="1:20" ht="12" customHeight="1" x14ac:dyDescent="0.2">
      <c r="A45" s="410" t="s">
        <v>1477</v>
      </c>
      <c r="B45" s="1059" t="s">
        <v>1238</v>
      </c>
      <c r="C45" s="500">
        <v>0</v>
      </c>
      <c r="D45" s="289">
        <v>5.7000000000000002E-2</v>
      </c>
      <c r="E45" s="277">
        <v>5.7000000000000002E-2</v>
      </c>
      <c r="F45" s="501">
        <f>E45</f>
        <v>5.7000000000000002E-2</v>
      </c>
      <c r="G45" s="137">
        <v>268</v>
      </c>
      <c r="H45" s="433" t="s">
        <v>17</v>
      </c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533">
        <v>46010097414</v>
      </c>
      <c r="T45" s="1533" t="s">
        <v>1311</v>
      </c>
    </row>
    <row r="46" spans="1:20" ht="12" customHeight="1" x14ac:dyDescent="0.2">
      <c r="A46" s="405" t="s">
        <v>1478</v>
      </c>
      <c r="B46" s="1058" t="s">
        <v>1239</v>
      </c>
      <c r="C46" s="494">
        <v>0</v>
      </c>
      <c r="D46" s="257">
        <v>8.6999999999999994E-2</v>
      </c>
      <c r="E46" s="258">
        <v>8.6999999999999994E-2</v>
      </c>
      <c r="F46" s="495"/>
      <c r="G46" s="1057">
        <v>696</v>
      </c>
      <c r="H46" s="407" t="s">
        <v>18</v>
      </c>
      <c r="I46" s="133"/>
      <c r="J46" s="133"/>
      <c r="K46" s="133"/>
      <c r="L46" s="133"/>
      <c r="M46" s="133"/>
      <c r="N46" s="133"/>
      <c r="O46" s="133"/>
      <c r="P46" s="133"/>
      <c r="Q46" s="133">
        <v>412</v>
      </c>
      <c r="R46" s="133">
        <v>270</v>
      </c>
      <c r="S46" s="1534">
        <v>46010117504</v>
      </c>
      <c r="T46" s="1534" t="s">
        <v>1311</v>
      </c>
    </row>
    <row r="47" spans="1:20" ht="12" customHeight="1" x14ac:dyDescent="0.2">
      <c r="A47" s="164"/>
      <c r="B47" s="1062"/>
      <c r="C47" s="496">
        <v>8.6999999999999994E-2</v>
      </c>
      <c r="D47" s="260">
        <v>0.35499999999999998</v>
      </c>
      <c r="E47" s="261">
        <v>0.26800000000000002</v>
      </c>
      <c r="F47" s="497"/>
      <c r="G47" s="1060">
        <v>1528</v>
      </c>
      <c r="H47" s="409" t="s">
        <v>38</v>
      </c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536">
        <v>46010117504</v>
      </c>
      <c r="T47" s="1536" t="s">
        <v>1311</v>
      </c>
    </row>
    <row r="48" spans="1:20" ht="12" customHeight="1" x14ac:dyDescent="0.2">
      <c r="A48" s="410"/>
      <c r="B48" s="1059"/>
      <c r="C48" s="498">
        <v>0.35499999999999998</v>
      </c>
      <c r="D48" s="263">
        <v>0.6</v>
      </c>
      <c r="E48" s="264">
        <v>0.245</v>
      </c>
      <c r="F48" s="499">
        <f>SUM(E46:E48)</f>
        <v>0.6</v>
      </c>
      <c r="G48" s="1074">
        <v>1225</v>
      </c>
      <c r="H48" s="412" t="s">
        <v>16</v>
      </c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495">
        <v>46010060004</v>
      </c>
      <c r="T48" s="1495" t="s">
        <v>1311</v>
      </c>
    </row>
    <row r="49" spans="1:20" ht="12" customHeight="1" x14ac:dyDescent="0.2">
      <c r="A49" s="165" t="s">
        <v>1479</v>
      </c>
      <c r="B49" s="1052" t="s">
        <v>1240</v>
      </c>
      <c r="C49" s="494">
        <v>0</v>
      </c>
      <c r="D49" s="257">
        <v>0.182</v>
      </c>
      <c r="E49" s="258">
        <v>0.182</v>
      </c>
      <c r="F49" s="495">
        <f>E49</f>
        <v>0.182</v>
      </c>
      <c r="G49" s="1057">
        <v>1661</v>
      </c>
      <c r="H49" s="407" t="s">
        <v>18</v>
      </c>
      <c r="I49" s="133"/>
      <c r="J49" s="133"/>
      <c r="K49" s="133"/>
      <c r="L49" s="133"/>
      <c r="M49" s="133"/>
      <c r="N49" s="133"/>
      <c r="O49" s="133"/>
      <c r="P49" s="133"/>
      <c r="Q49" s="133">
        <v>776</v>
      </c>
      <c r="R49" s="133">
        <v>360</v>
      </c>
      <c r="S49" s="1534">
        <v>46010032017</v>
      </c>
      <c r="T49" s="1534" t="s">
        <v>1311</v>
      </c>
    </row>
    <row r="50" spans="1:20" ht="12" customHeight="1" x14ac:dyDescent="0.2">
      <c r="A50" s="165" t="s">
        <v>1480</v>
      </c>
      <c r="B50" s="1053" t="s">
        <v>1241</v>
      </c>
      <c r="C50" s="500">
        <v>0</v>
      </c>
      <c r="D50" s="289">
        <v>0.16</v>
      </c>
      <c r="E50" s="277">
        <v>0.16</v>
      </c>
      <c r="F50" s="501">
        <f t="shared" ref="F50:F51" si="2">E50</f>
        <v>0.16</v>
      </c>
      <c r="G50" s="137">
        <v>563</v>
      </c>
      <c r="H50" s="433" t="s">
        <v>17</v>
      </c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533">
        <v>46010011307</v>
      </c>
      <c r="T50" s="1533" t="s">
        <v>1311</v>
      </c>
    </row>
    <row r="51" spans="1:20" ht="12" customHeight="1" x14ac:dyDescent="0.2">
      <c r="A51" s="164" t="s">
        <v>1481</v>
      </c>
      <c r="B51" s="1067" t="s">
        <v>1242</v>
      </c>
      <c r="C51" s="494">
        <v>0</v>
      </c>
      <c r="D51" s="257">
        <v>0.41499999999999998</v>
      </c>
      <c r="E51" s="258">
        <v>0.41499999999999998</v>
      </c>
      <c r="F51" s="495">
        <f t="shared" si="2"/>
        <v>0.41499999999999998</v>
      </c>
      <c r="G51" s="1057">
        <v>2283</v>
      </c>
      <c r="H51" s="407" t="s">
        <v>18</v>
      </c>
      <c r="I51" s="133"/>
      <c r="J51" s="133"/>
      <c r="K51" s="133"/>
      <c r="L51" s="133"/>
      <c r="M51" s="133"/>
      <c r="N51" s="133"/>
      <c r="O51" s="133"/>
      <c r="P51" s="133"/>
      <c r="Q51" s="133"/>
      <c r="R51" s="1057"/>
      <c r="S51" s="104">
        <v>46010098405</v>
      </c>
      <c r="T51" s="104" t="s">
        <v>1311</v>
      </c>
    </row>
    <row r="52" spans="1:20" ht="12" customHeight="1" x14ac:dyDescent="0.2">
      <c r="A52" s="405" t="s">
        <v>1482</v>
      </c>
      <c r="B52" s="1058" t="s">
        <v>1243</v>
      </c>
      <c r="C52" s="494">
        <v>0</v>
      </c>
      <c r="D52" s="257">
        <v>0.11899999999999999</v>
      </c>
      <c r="E52" s="258">
        <v>0.11899999999999999</v>
      </c>
      <c r="F52" s="495"/>
      <c r="G52" s="1057">
        <v>619</v>
      </c>
      <c r="H52" s="407" t="s">
        <v>18</v>
      </c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534">
        <v>46010010905</v>
      </c>
      <c r="T52" s="1534" t="s">
        <v>1311</v>
      </c>
    </row>
    <row r="53" spans="1:20" ht="12" customHeight="1" x14ac:dyDescent="0.2">
      <c r="A53" s="410"/>
      <c r="B53" s="1059"/>
      <c r="C53" s="502">
        <v>0.11899999999999999</v>
      </c>
      <c r="D53" s="503">
        <v>0.86599999999999999</v>
      </c>
      <c r="E53" s="275">
        <v>0.747</v>
      </c>
      <c r="F53" s="497">
        <f>SUM(E52:E53)</f>
        <v>0.86599999999999999</v>
      </c>
      <c r="G53" s="1056">
        <v>3884</v>
      </c>
      <c r="H53" s="1075" t="s">
        <v>18</v>
      </c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537">
        <v>46010010905</v>
      </c>
      <c r="T53" s="1537" t="s">
        <v>1311</v>
      </c>
    </row>
    <row r="54" spans="1:20" ht="12" customHeight="1" x14ac:dyDescent="0.2">
      <c r="A54" s="405" t="s">
        <v>1483</v>
      </c>
      <c r="B54" s="1058" t="s">
        <v>1244</v>
      </c>
      <c r="C54" s="494">
        <v>0</v>
      </c>
      <c r="D54" s="257">
        <v>0.26600000000000001</v>
      </c>
      <c r="E54" s="258">
        <v>0.26600000000000001</v>
      </c>
      <c r="F54" s="495"/>
      <c r="G54" s="1057">
        <v>1862</v>
      </c>
      <c r="H54" s="407" t="s">
        <v>18</v>
      </c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534">
        <v>46010044440</v>
      </c>
      <c r="T54" s="1534" t="s">
        <v>1311</v>
      </c>
    </row>
    <row r="55" spans="1:20" ht="12" customHeight="1" x14ac:dyDescent="0.2">
      <c r="A55" s="164"/>
      <c r="B55" s="1062"/>
      <c r="C55" s="496">
        <v>0.26600000000000001</v>
      </c>
      <c r="D55" s="260">
        <v>0.41300000000000003</v>
      </c>
      <c r="E55" s="261">
        <v>0.14699999999999999</v>
      </c>
      <c r="F55" s="497">
        <f>SUM(E54:E55)</f>
        <v>0.41300000000000003</v>
      </c>
      <c r="G55" s="1060">
        <v>515</v>
      </c>
      <c r="H55" s="409" t="s">
        <v>18</v>
      </c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536">
        <v>46010044440</v>
      </c>
      <c r="T55" s="1536" t="s">
        <v>1311</v>
      </c>
    </row>
    <row r="56" spans="1:20" ht="12" customHeight="1" x14ac:dyDescent="0.2">
      <c r="A56" s="164"/>
      <c r="B56" s="1071" t="s">
        <v>1245</v>
      </c>
      <c r="C56" s="496">
        <v>0</v>
      </c>
      <c r="D56" s="260">
        <v>0.193</v>
      </c>
      <c r="E56" s="261">
        <v>0.193</v>
      </c>
      <c r="F56" s="497">
        <f>E56</f>
        <v>0.193</v>
      </c>
      <c r="G56" s="1060">
        <v>1235</v>
      </c>
      <c r="H56" s="409" t="s">
        <v>18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536">
        <v>46010044435</v>
      </c>
      <c r="T56" s="1536" t="s">
        <v>1311</v>
      </c>
    </row>
    <row r="57" spans="1:20" ht="12" customHeight="1" x14ac:dyDescent="0.2">
      <c r="A57" s="410"/>
      <c r="B57" s="1063" t="s">
        <v>1246</v>
      </c>
      <c r="C57" s="498">
        <v>0</v>
      </c>
      <c r="D57" s="263">
        <v>0.157</v>
      </c>
      <c r="E57" s="264">
        <v>0.157</v>
      </c>
      <c r="F57" s="499">
        <f>E57</f>
        <v>0.157</v>
      </c>
      <c r="G57" s="1074">
        <v>769</v>
      </c>
      <c r="H57" s="412" t="s">
        <v>16</v>
      </c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495">
        <v>46010044434</v>
      </c>
      <c r="T57" s="1495" t="s">
        <v>1311</v>
      </c>
    </row>
    <row r="58" spans="1:20" ht="12" customHeight="1" x14ac:dyDescent="0.2">
      <c r="A58" s="165" t="s">
        <v>1484</v>
      </c>
      <c r="B58" s="1052" t="s">
        <v>1247</v>
      </c>
      <c r="C58" s="500">
        <v>0</v>
      </c>
      <c r="D58" s="289">
        <v>0.106</v>
      </c>
      <c r="E58" s="277">
        <v>0.106</v>
      </c>
      <c r="F58" s="501">
        <f t="shared" ref="F58:F63" si="3">E58</f>
        <v>0.106</v>
      </c>
      <c r="G58" s="137">
        <v>583</v>
      </c>
      <c r="H58" s="433" t="s">
        <v>18</v>
      </c>
      <c r="I58" s="165"/>
      <c r="J58" s="165"/>
      <c r="K58" s="165"/>
      <c r="L58" s="165"/>
      <c r="M58" s="165"/>
      <c r="N58" s="165"/>
      <c r="O58" s="165"/>
      <c r="P58" s="165"/>
      <c r="Q58" s="165">
        <v>219</v>
      </c>
      <c r="R58" s="165">
        <v>100</v>
      </c>
      <c r="S58" s="1533">
        <v>46010135816</v>
      </c>
      <c r="T58" s="1533" t="s">
        <v>1311</v>
      </c>
    </row>
    <row r="59" spans="1:20" ht="12" customHeight="1" x14ac:dyDescent="0.2">
      <c r="A59" s="405" t="s">
        <v>1485</v>
      </c>
      <c r="B59" s="1076" t="s">
        <v>1248</v>
      </c>
      <c r="C59" s="494">
        <v>0</v>
      </c>
      <c r="D59" s="257">
        <v>0.20200000000000001</v>
      </c>
      <c r="E59" s="258">
        <v>0.20200000000000001</v>
      </c>
      <c r="F59" s="495"/>
      <c r="G59" s="1057">
        <v>1212</v>
      </c>
      <c r="H59" s="407" t="s">
        <v>16</v>
      </c>
      <c r="I59" s="133"/>
      <c r="J59" s="133"/>
      <c r="K59" s="133"/>
      <c r="L59" s="133"/>
      <c r="M59" s="133"/>
      <c r="N59" s="133"/>
      <c r="O59" s="133"/>
      <c r="P59" s="133"/>
      <c r="Q59" s="133">
        <v>754</v>
      </c>
      <c r="R59" s="133">
        <v>280</v>
      </c>
      <c r="S59" s="1534">
        <v>46010155587</v>
      </c>
      <c r="T59" s="1534" t="s">
        <v>1311</v>
      </c>
    </row>
    <row r="60" spans="1:20" ht="12" customHeight="1" x14ac:dyDescent="0.2">
      <c r="A60" s="410"/>
      <c r="B60" s="1077"/>
      <c r="C60" s="498">
        <v>0.20200000000000001</v>
      </c>
      <c r="D60" s="263">
        <v>0.52200000000000002</v>
      </c>
      <c r="E60" s="264">
        <v>0.32</v>
      </c>
      <c r="F60" s="499">
        <f>SUM(E59:E60)</f>
        <v>0.52200000000000002</v>
      </c>
      <c r="G60" s="1074">
        <v>1510</v>
      </c>
      <c r="H60" s="1078" t="s">
        <v>18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495">
        <v>46010155587</v>
      </c>
      <c r="T60" s="1495" t="s">
        <v>1311</v>
      </c>
    </row>
    <row r="61" spans="1:20" ht="12" customHeight="1" x14ac:dyDescent="0.2">
      <c r="A61" s="165" t="s">
        <v>1486</v>
      </c>
      <c r="B61" s="1052" t="s">
        <v>1249</v>
      </c>
      <c r="C61" s="500">
        <v>0</v>
      </c>
      <c r="D61" s="289">
        <v>0.42499999999999999</v>
      </c>
      <c r="E61" s="277">
        <v>0.42499999999999999</v>
      </c>
      <c r="F61" s="501">
        <f t="shared" si="3"/>
        <v>0.42499999999999999</v>
      </c>
      <c r="G61" s="137">
        <v>3400</v>
      </c>
      <c r="H61" s="433" t="s">
        <v>18</v>
      </c>
      <c r="I61" s="165"/>
      <c r="J61" s="165"/>
      <c r="K61" s="165"/>
      <c r="L61" s="165"/>
      <c r="M61" s="165"/>
      <c r="N61" s="165"/>
      <c r="O61" s="165"/>
      <c r="P61" s="165"/>
      <c r="Q61" s="165">
        <v>614</v>
      </c>
      <c r="R61" s="165">
        <v>138</v>
      </c>
      <c r="S61" s="1533">
        <v>46010062411</v>
      </c>
      <c r="T61" s="1533" t="s">
        <v>1311</v>
      </c>
    </row>
    <row r="62" spans="1:20" ht="12" customHeight="1" x14ac:dyDescent="0.2">
      <c r="A62" s="165" t="s">
        <v>1487</v>
      </c>
      <c r="B62" s="1052" t="s">
        <v>1250</v>
      </c>
      <c r="C62" s="500">
        <v>0</v>
      </c>
      <c r="D62" s="289">
        <v>0.186</v>
      </c>
      <c r="E62" s="277">
        <v>0.186</v>
      </c>
      <c r="F62" s="501">
        <f t="shared" si="3"/>
        <v>0.186</v>
      </c>
      <c r="G62" s="137">
        <v>837</v>
      </c>
      <c r="H62" s="433" t="s">
        <v>16</v>
      </c>
      <c r="I62" s="165"/>
      <c r="J62" s="165"/>
      <c r="K62" s="165"/>
      <c r="L62" s="165"/>
      <c r="M62" s="165"/>
      <c r="N62" s="165"/>
      <c r="O62" s="165"/>
      <c r="P62" s="165"/>
      <c r="Q62" s="165">
        <v>100</v>
      </c>
      <c r="R62" s="165">
        <v>67</v>
      </c>
      <c r="S62" s="1533">
        <v>46010134047</v>
      </c>
      <c r="T62" s="1533" t="s">
        <v>1311</v>
      </c>
    </row>
    <row r="63" spans="1:20" ht="12" customHeight="1" x14ac:dyDescent="0.2">
      <c r="A63" s="861" t="s">
        <v>1488</v>
      </c>
      <c r="B63" s="1052" t="s">
        <v>1251</v>
      </c>
      <c r="C63" s="500">
        <v>0</v>
      </c>
      <c r="D63" s="289">
        <v>0.14299999999999999</v>
      </c>
      <c r="E63" s="277">
        <v>0.14299999999999999</v>
      </c>
      <c r="F63" s="501">
        <f t="shared" si="3"/>
        <v>0.14299999999999999</v>
      </c>
      <c r="G63" s="137">
        <v>501</v>
      </c>
      <c r="H63" s="433" t="s">
        <v>16</v>
      </c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533">
        <v>46010056709</v>
      </c>
      <c r="T63" s="1533" t="s">
        <v>1311</v>
      </c>
    </row>
    <row r="64" spans="1:20" ht="12" customHeight="1" x14ac:dyDescent="0.2">
      <c r="A64" s="164" t="s">
        <v>1489</v>
      </c>
      <c r="B64" s="1062" t="s">
        <v>1252</v>
      </c>
      <c r="C64" s="494">
        <v>0</v>
      </c>
      <c r="D64" s="257">
        <v>0.65500000000000003</v>
      </c>
      <c r="E64" s="258">
        <v>0.65500000000000003</v>
      </c>
      <c r="F64" s="495"/>
      <c r="G64" s="1057">
        <v>5346</v>
      </c>
      <c r="H64" s="407" t="s">
        <v>18</v>
      </c>
      <c r="I64" s="133"/>
      <c r="J64" s="133"/>
      <c r="K64" s="133"/>
      <c r="L64" s="133"/>
      <c r="M64" s="133"/>
      <c r="N64" s="133"/>
      <c r="O64" s="133"/>
      <c r="P64" s="133"/>
      <c r="Q64" s="133">
        <v>1935</v>
      </c>
      <c r="R64" s="133">
        <v>970</v>
      </c>
      <c r="S64" s="1534">
        <v>46010083202</v>
      </c>
      <c r="T64" s="1534" t="s">
        <v>1311</v>
      </c>
    </row>
    <row r="65" spans="1:20" ht="12" customHeight="1" x14ac:dyDescent="0.2">
      <c r="A65" s="164"/>
      <c r="B65" s="1062"/>
      <c r="C65" s="1054">
        <v>0.65500000000000003</v>
      </c>
      <c r="D65" s="1055">
        <v>1.038</v>
      </c>
      <c r="E65" s="267">
        <v>0.38300000000000001</v>
      </c>
      <c r="F65" s="1070"/>
      <c r="G65" s="1060">
        <v>2681</v>
      </c>
      <c r="H65" s="923" t="s">
        <v>18</v>
      </c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536">
        <v>46010134042</v>
      </c>
      <c r="T65" s="1536" t="s">
        <v>1311</v>
      </c>
    </row>
    <row r="66" spans="1:20" ht="12" customHeight="1" x14ac:dyDescent="0.2">
      <c r="A66" s="164"/>
      <c r="B66" s="1062"/>
      <c r="C66" s="1054">
        <v>1.038</v>
      </c>
      <c r="D66" s="1055">
        <v>1.3050000000000002</v>
      </c>
      <c r="E66" s="267">
        <v>0.26700000000000002</v>
      </c>
      <c r="F66" s="499">
        <f>SUM(E64:E66)</f>
        <v>1.3050000000000002</v>
      </c>
      <c r="G66" s="1074">
        <v>1469</v>
      </c>
      <c r="H66" s="923" t="s">
        <v>16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495">
        <v>46010134042</v>
      </c>
      <c r="T66" s="1495" t="s">
        <v>1311</v>
      </c>
    </row>
    <row r="67" spans="1:20" ht="12" customHeight="1" x14ac:dyDescent="0.2">
      <c r="A67" s="165" t="s">
        <v>1490</v>
      </c>
      <c r="B67" s="1052" t="s">
        <v>1253</v>
      </c>
      <c r="C67" s="494">
        <v>0</v>
      </c>
      <c r="D67" s="257">
        <v>0.16700000000000001</v>
      </c>
      <c r="E67" s="258">
        <v>0.16700000000000001</v>
      </c>
      <c r="F67" s="495">
        <f>E67</f>
        <v>0.16700000000000001</v>
      </c>
      <c r="G67" s="1057">
        <v>668</v>
      </c>
      <c r="H67" s="407" t="s">
        <v>16</v>
      </c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534">
        <v>46010011445</v>
      </c>
      <c r="T67" s="1534" t="s">
        <v>1311</v>
      </c>
    </row>
    <row r="68" spans="1:20" ht="12" customHeight="1" x14ac:dyDescent="0.2">
      <c r="A68" s="164" t="s">
        <v>1491</v>
      </c>
      <c r="B68" s="1062" t="s">
        <v>1254</v>
      </c>
      <c r="C68" s="494">
        <v>0</v>
      </c>
      <c r="D68" s="257">
        <v>0.26400000000000001</v>
      </c>
      <c r="E68" s="258">
        <v>0.26400000000000001</v>
      </c>
      <c r="F68" s="495"/>
      <c r="G68" s="1057">
        <v>1584</v>
      </c>
      <c r="H68" s="949" t="s">
        <v>16</v>
      </c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534">
        <v>46010057038</v>
      </c>
      <c r="T68" s="1534" t="s">
        <v>1311</v>
      </c>
    </row>
    <row r="69" spans="1:20" ht="12" customHeight="1" x14ac:dyDescent="0.2">
      <c r="A69" s="164"/>
      <c r="B69" s="1062"/>
      <c r="C69" s="1064">
        <v>0.26400000000000001</v>
      </c>
      <c r="D69" s="1065">
        <v>0.44600000000000001</v>
      </c>
      <c r="E69" s="1066">
        <v>0.182</v>
      </c>
      <c r="F69" s="497">
        <f>SUM(E68:E69)</f>
        <v>0.44600000000000001</v>
      </c>
      <c r="G69" s="1074">
        <v>1092</v>
      </c>
      <c r="H69" s="412" t="s">
        <v>16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495">
        <v>46010056622</v>
      </c>
      <c r="T69" s="1495" t="s">
        <v>1311</v>
      </c>
    </row>
    <row r="70" spans="1:20" ht="12" customHeight="1" x14ac:dyDescent="0.2">
      <c r="A70" s="405" t="s">
        <v>1492</v>
      </c>
      <c r="B70" s="1058" t="s">
        <v>1255</v>
      </c>
      <c r="C70" s="494">
        <v>0</v>
      </c>
      <c r="D70" s="257">
        <v>0.29099999999999998</v>
      </c>
      <c r="E70" s="258">
        <v>0.29099999999999998</v>
      </c>
      <c r="F70" s="495"/>
      <c r="G70" s="1057">
        <v>1746</v>
      </c>
      <c r="H70" s="407" t="s">
        <v>38</v>
      </c>
      <c r="I70" s="133"/>
      <c r="J70" s="133"/>
      <c r="K70" s="133"/>
      <c r="L70" s="133"/>
      <c r="M70" s="133"/>
      <c r="N70" s="133"/>
      <c r="O70" s="133"/>
      <c r="P70" s="133"/>
      <c r="Q70" s="133">
        <v>745</v>
      </c>
      <c r="R70" s="133">
        <v>290</v>
      </c>
      <c r="S70" s="1534">
        <v>46010080021</v>
      </c>
      <c r="T70" s="1534" t="s">
        <v>1311</v>
      </c>
    </row>
    <row r="71" spans="1:20" ht="12" customHeight="1" x14ac:dyDescent="0.2">
      <c r="A71" s="410"/>
      <c r="B71" s="1063"/>
      <c r="C71" s="498">
        <v>0</v>
      </c>
      <c r="D71" s="263">
        <v>0.106</v>
      </c>
      <c r="E71" s="264">
        <v>0.106</v>
      </c>
      <c r="F71" s="497">
        <f>SUM(E70:E71)</f>
        <v>0.39699999999999996</v>
      </c>
      <c r="G71" s="1074">
        <v>636</v>
      </c>
      <c r="H71" s="412" t="s">
        <v>38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495">
        <v>46010080021</v>
      </c>
      <c r="T71" s="1495" t="s">
        <v>1311</v>
      </c>
    </row>
    <row r="72" spans="1:20" ht="12" customHeight="1" x14ac:dyDescent="0.2">
      <c r="A72" s="164" t="s">
        <v>1493</v>
      </c>
      <c r="B72" s="1062" t="s">
        <v>1256</v>
      </c>
      <c r="C72" s="494">
        <v>0</v>
      </c>
      <c r="D72" s="257">
        <v>0.251</v>
      </c>
      <c r="E72" s="258">
        <v>0.251</v>
      </c>
      <c r="F72" s="495"/>
      <c r="G72" s="1057">
        <v>1130</v>
      </c>
      <c r="H72" s="407" t="s">
        <v>18</v>
      </c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534">
        <v>46010044441</v>
      </c>
      <c r="T72" s="1534" t="s">
        <v>1311</v>
      </c>
    </row>
    <row r="73" spans="1:20" ht="12" customHeight="1" x14ac:dyDescent="0.2">
      <c r="A73" s="164"/>
      <c r="B73" s="1067"/>
      <c r="C73" s="496">
        <v>0.251</v>
      </c>
      <c r="D73" s="260">
        <v>0.41500000000000004</v>
      </c>
      <c r="E73" s="261">
        <v>0.16400000000000001</v>
      </c>
      <c r="F73" s="497"/>
      <c r="G73" s="1060">
        <v>1312</v>
      </c>
      <c r="H73" s="409" t="s">
        <v>16</v>
      </c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536">
        <v>46010044441</v>
      </c>
      <c r="T73" s="1536" t="s">
        <v>1311</v>
      </c>
    </row>
    <row r="74" spans="1:20" ht="12" customHeight="1" x14ac:dyDescent="0.2">
      <c r="A74" s="164"/>
      <c r="B74" s="1062"/>
      <c r="C74" s="1064">
        <v>0.41500000000000004</v>
      </c>
      <c r="D74" s="1065">
        <v>0.48700000000000004</v>
      </c>
      <c r="E74" s="1066">
        <v>7.1999999999999995E-2</v>
      </c>
      <c r="F74" s="499">
        <f>SUM(E72:E74)</f>
        <v>0.48700000000000004</v>
      </c>
      <c r="G74" s="1074">
        <v>216</v>
      </c>
      <c r="H74" s="412" t="s">
        <v>17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495">
        <v>46010044441</v>
      </c>
      <c r="T74" s="1495" t="s">
        <v>1311</v>
      </c>
    </row>
    <row r="75" spans="1:20" ht="12" customHeight="1" x14ac:dyDescent="0.2">
      <c r="A75" s="165" t="s">
        <v>1494</v>
      </c>
      <c r="B75" s="1052" t="s">
        <v>1257</v>
      </c>
      <c r="C75" s="500">
        <v>0</v>
      </c>
      <c r="D75" s="289">
        <v>0.16500000000000001</v>
      </c>
      <c r="E75" s="277">
        <v>0.16500000000000001</v>
      </c>
      <c r="F75" s="501">
        <f>E75</f>
        <v>0.16500000000000001</v>
      </c>
      <c r="G75" s="137">
        <v>660</v>
      </c>
      <c r="H75" s="1079" t="s">
        <v>18</v>
      </c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533">
        <v>46010010909</v>
      </c>
      <c r="T75" s="1533" t="s">
        <v>1311</v>
      </c>
    </row>
    <row r="76" spans="1:20" ht="12" customHeight="1" x14ac:dyDescent="0.2">
      <c r="A76" s="164" t="s">
        <v>1495</v>
      </c>
      <c r="B76" s="1062" t="s">
        <v>1258</v>
      </c>
      <c r="C76" s="494">
        <v>0</v>
      </c>
      <c r="D76" s="257">
        <v>0.84</v>
      </c>
      <c r="E76" s="258">
        <v>0.84</v>
      </c>
      <c r="F76" s="495"/>
      <c r="G76" s="1057">
        <v>4620</v>
      </c>
      <c r="H76" s="1080" t="s">
        <v>18</v>
      </c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534">
        <v>46010056621</v>
      </c>
      <c r="T76" s="1534" t="s">
        <v>1311</v>
      </c>
    </row>
    <row r="77" spans="1:20" ht="12" customHeight="1" x14ac:dyDescent="0.2">
      <c r="A77" s="164"/>
      <c r="B77" s="1071"/>
      <c r="C77" s="1054">
        <v>0</v>
      </c>
      <c r="D77" s="1055">
        <v>8.4000000000000005E-2</v>
      </c>
      <c r="E77" s="267">
        <v>8.4000000000000005E-2</v>
      </c>
      <c r="F77" s="497">
        <f>SUM(E76:E77)</f>
        <v>0.92399999999999993</v>
      </c>
      <c r="G77" s="1060">
        <v>395</v>
      </c>
      <c r="H77" s="1081" t="s">
        <v>18</v>
      </c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536">
        <v>46010057046</v>
      </c>
      <c r="T77" s="1536" t="s">
        <v>1311</v>
      </c>
    </row>
    <row r="78" spans="1:20" ht="12" customHeight="1" x14ac:dyDescent="0.2">
      <c r="A78" s="405" t="s">
        <v>1496</v>
      </c>
      <c r="B78" s="1058" t="s">
        <v>1259</v>
      </c>
      <c r="C78" s="494">
        <v>0</v>
      </c>
      <c r="D78" s="257">
        <v>0.26900000000000002</v>
      </c>
      <c r="E78" s="258">
        <v>0.26900000000000002</v>
      </c>
      <c r="F78" s="495"/>
      <c r="G78" s="1057">
        <v>1883</v>
      </c>
      <c r="H78" s="407" t="s">
        <v>18</v>
      </c>
      <c r="I78" s="133"/>
      <c r="J78" s="133"/>
      <c r="K78" s="133"/>
      <c r="L78" s="133"/>
      <c r="M78" s="133"/>
      <c r="N78" s="133"/>
      <c r="O78" s="133"/>
      <c r="P78" s="133"/>
      <c r="Q78" s="133">
        <v>686</v>
      </c>
      <c r="R78" s="133">
        <v>380</v>
      </c>
      <c r="S78" s="1534">
        <v>46010124347</v>
      </c>
      <c r="T78" s="1534" t="s">
        <v>1311</v>
      </c>
    </row>
    <row r="79" spans="1:20" ht="12" customHeight="1" x14ac:dyDescent="0.2">
      <c r="A79" s="410"/>
      <c r="B79" s="1059"/>
      <c r="C79" s="1064">
        <v>0.26900000000000002</v>
      </c>
      <c r="D79" s="1065">
        <v>0.28700000000000003</v>
      </c>
      <c r="E79" s="1066">
        <v>1.7999999999999999E-2</v>
      </c>
      <c r="F79" s="499">
        <f>SUM(E78:E79)</f>
        <v>0.28700000000000003</v>
      </c>
      <c r="G79" s="128">
        <v>108</v>
      </c>
      <c r="H79" s="946" t="s">
        <v>16</v>
      </c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204">
        <v>46010124347</v>
      </c>
      <c r="T79" s="204" t="s">
        <v>1311</v>
      </c>
    </row>
    <row r="80" spans="1:20" ht="12" customHeight="1" x14ac:dyDescent="0.2">
      <c r="A80" s="164" t="s">
        <v>1497</v>
      </c>
      <c r="B80" s="1062" t="s">
        <v>1260</v>
      </c>
      <c r="C80" s="494">
        <v>0</v>
      </c>
      <c r="D80" s="257">
        <v>1.7999999999999999E-2</v>
      </c>
      <c r="E80" s="258">
        <v>1.7999999999999999E-2</v>
      </c>
      <c r="F80" s="1070"/>
      <c r="G80" s="1060">
        <v>108</v>
      </c>
      <c r="H80" s="407" t="s">
        <v>38</v>
      </c>
      <c r="I80" s="133"/>
      <c r="J80" s="133"/>
      <c r="K80" s="133"/>
      <c r="L80" s="133"/>
      <c r="M80" s="133"/>
      <c r="N80" s="133"/>
      <c r="O80" s="133"/>
      <c r="P80" s="133"/>
      <c r="Q80" s="133">
        <v>870</v>
      </c>
      <c r="R80" s="133">
        <v>360</v>
      </c>
      <c r="S80" s="1534">
        <v>46010134041</v>
      </c>
      <c r="T80" s="1534" t="s">
        <v>1311</v>
      </c>
    </row>
    <row r="81" spans="1:20" ht="12" customHeight="1" x14ac:dyDescent="0.2">
      <c r="A81" s="164"/>
      <c r="B81" s="1062"/>
      <c r="C81" s="1054">
        <v>1.7999999999999999E-2</v>
      </c>
      <c r="D81" s="1055">
        <v>0.41200000000000003</v>
      </c>
      <c r="E81" s="267">
        <v>0.39400000000000002</v>
      </c>
      <c r="F81" s="1070"/>
      <c r="G81" s="1060">
        <v>1694</v>
      </c>
      <c r="H81" s="923" t="s">
        <v>18</v>
      </c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537">
        <v>46010134041</v>
      </c>
      <c r="T81" s="1537" t="s">
        <v>1311</v>
      </c>
    </row>
    <row r="82" spans="1:20" ht="12" customHeight="1" x14ac:dyDescent="0.2">
      <c r="A82" s="164"/>
      <c r="B82" s="1062"/>
      <c r="C82" s="496">
        <v>0.41200000000000003</v>
      </c>
      <c r="D82" s="260">
        <v>0.66900000000000004</v>
      </c>
      <c r="E82" s="261">
        <v>0.25700000000000001</v>
      </c>
      <c r="F82" s="499">
        <f>SUM(E80:E82)</f>
        <v>0.66900000000000004</v>
      </c>
      <c r="G82" s="1060">
        <v>1542</v>
      </c>
      <c r="H82" s="409" t="s">
        <v>16</v>
      </c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536">
        <v>46010134041</v>
      </c>
      <c r="T82" s="1536" t="s">
        <v>1311</v>
      </c>
    </row>
    <row r="83" spans="1:20" ht="12" customHeight="1" x14ac:dyDescent="0.2">
      <c r="A83" s="165" t="s">
        <v>1498</v>
      </c>
      <c r="B83" s="1053" t="s">
        <v>1261</v>
      </c>
      <c r="C83" s="500">
        <v>0</v>
      </c>
      <c r="D83" s="289">
        <v>0.27200000000000002</v>
      </c>
      <c r="E83" s="277">
        <v>0.27200000000000002</v>
      </c>
      <c r="F83" s="501">
        <f>E83</f>
        <v>0.27200000000000002</v>
      </c>
      <c r="G83" s="137">
        <v>1632</v>
      </c>
      <c r="H83" s="433" t="s">
        <v>18</v>
      </c>
      <c r="I83" s="165"/>
      <c r="J83" s="165"/>
      <c r="K83" s="165"/>
      <c r="L83" s="165"/>
      <c r="M83" s="165"/>
      <c r="N83" s="165"/>
      <c r="O83" s="165"/>
      <c r="P83" s="165"/>
      <c r="Q83" s="165">
        <v>490</v>
      </c>
      <c r="R83" s="165">
        <v>330</v>
      </c>
      <c r="S83" s="1533">
        <v>46010032309</v>
      </c>
      <c r="T83" s="1533" t="s">
        <v>1311</v>
      </c>
    </row>
    <row r="84" spans="1:20" ht="12" customHeight="1" x14ac:dyDescent="0.2">
      <c r="A84" s="165" t="s">
        <v>1499</v>
      </c>
      <c r="B84" s="1052" t="s">
        <v>1262</v>
      </c>
      <c r="C84" s="500">
        <v>0</v>
      </c>
      <c r="D84" s="289">
        <v>0.17799999999999999</v>
      </c>
      <c r="E84" s="277">
        <v>0.17799999999999999</v>
      </c>
      <c r="F84" s="501">
        <f>E84</f>
        <v>0.17799999999999999</v>
      </c>
      <c r="G84" s="137">
        <v>890</v>
      </c>
      <c r="H84" s="433" t="s">
        <v>16</v>
      </c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533">
        <v>46010134952</v>
      </c>
      <c r="T84" s="1533" t="s">
        <v>1311</v>
      </c>
    </row>
    <row r="85" spans="1:20" ht="12" customHeight="1" x14ac:dyDescent="0.2">
      <c r="A85" s="164" t="s">
        <v>1500</v>
      </c>
      <c r="B85" s="1062" t="s">
        <v>1263</v>
      </c>
      <c r="C85" s="494">
        <v>0</v>
      </c>
      <c r="D85" s="257">
        <v>0.47599999999999998</v>
      </c>
      <c r="E85" s="258">
        <v>0.47599999999999998</v>
      </c>
      <c r="F85" s="495"/>
      <c r="G85" s="1057">
        <v>2951</v>
      </c>
      <c r="H85" s="407" t="s">
        <v>18</v>
      </c>
      <c r="I85" s="133"/>
      <c r="J85" s="133"/>
      <c r="K85" s="133"/>
      <c r="L85" s="133"/>
      <c r="M85" s="133"/>
      <c r="N85" s="133"/>
      <c r="O85" s="133"/>
      <c r="P85" s="133"/>
      <c r="Q85" s="133">
        <v>627</v>
      </c>
      <c r="R85" s="133">
        <v>750</v>
      </c>
      <c r="S85" s="1534">
        <v>46010056923</v>
      </c>
      <c r="T85" s="1534" t="s">
        <v>1311</v>
      </c>
    </row>
    <row r="86" spans="1:20" ht="12" customHeight="1" x14ac:dyDescent="0.2">
      <c r="A86" s="164"/>
      <c r="B86" s="1062"/>
      <c r="C86" s="1054">
        <v>0.47599999999999998</v>
      </c>
      <c r="D86" s="1055">
        <v>1.1879999999999999</v>
      </c>
      <c r="E86" s="267">
        <v>0.71199999999999997</v>
      </c>
      <c r="F86" s="1070"/>
      <c r="G86" s="1056">
        <v>4628</v>
      </c>
      <c r="H86" s="923" t="s">
        <v>18</v>
      </c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537">
        <v>46010044411</v>
      </c>
      <c r="T86" s="1537" t="s">
        <v>1311</v>
      </c>
    </row>
    <row r="87" spans="1:20" ht="12" customHeight="1" x14ac:dyDescent="0.2">
      <c r="A87" s="164"/>
      <c r="B87" s="1062"/>
      <c r="C87" s="496">
        <v>1.1879999999999999</v>
      </c>
      <c r="D87" s="260">
        <v>1.911</v>
      </c>
      <c r="E87" s="267">
        <v>0.72299999999999998</v>
      </c>
      <c r="F87" s="1070"/>
      <c r="G87" s="1056">
        <v>5726</v>
      </c>
      <c r="H87" s="923" t="s">
        <v>38</v>
      </c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537">
        <v>46010044411</v>
      </c>
      <c r="T87" s="1537" t="s">
        <v>1311</v>
      </c>
    </row>
    <row r="88" spans="1:20" ht="12" customHeight="1" x14ac:dyDescent="0.2">
      <c r="A88" s="164"/>
      <c r="B88" s="1062"/>
      <c r="C88" s="496">
        <v>1.911</v>
      </c>
      <c r="D88" s="260">
        <v>2.1920000000000002</v>
      </c>
      <c r="E88" s="267">
        <v>0.28100000000000003</v>
      </c>
      <c r="F88" s="1070">
        <f>SUM(E85:E88)</f>
        <v>2.1920000000000002</v>
      </c>
      <c r="G88" s="1056">
        <v>2688</v>
      </c>
      <c r="H88" s="424" t="s">
        <v>16</v>
      </c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537">
        <v>46010044411</v>
      </c>
      <c r="T88" s="1537" t="s">
        <v>1311</v>
      </c>
    </row>
    <row r="89" spans="1:20" ht="12" customHeight="1" x14ac:dyDescent="0.2">
      <c r="A89" s="165" t="s">
        <v>1501</v>
      </c>
      <c r="B89" s="1052" t="s">
        <v>1264</v>
      </c>
      <c r="C89" s="494">
        <v>0</v>
      </c>
      <c r="D89" s="257">
        <v>0.112</v>
      </c>
      <c r="E89" s="258">
        <v>0.112</v>
      </c>
      <c r="F89" s="495">
        <f>E89</f>
        <v>0.112</v>
      </c>
      <c r="G89" s="1057">
        <v>336</v>
      </c>
      <c r="H89" s="407" t="s">
        <v>16</v>
      </c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534">
        <v>46010145617</v>
      </c>
      <c r="T89" s="1534" t="s">
        <v>1311</v>
      </c>
    </row>
    <row r="90" spans="1:20" ht="12" customHeight="1" x14ac:dyDescent="0.2">
      <c r="A90" s="164" t="s">
        <v>1502</v>
      </c>
      <c r="B90" s="1062" t="s">
        <v>1265</v>
      </c>
      <c r="C90" s="494">
        <v>0</v>
      </c>
      <c r="D90" s="257">
        <v>3.7999999999999999E-2</v>
      </c>
      <c r="E90" s="258">
        <v>3.7999999999999999E-2</v>
      </c>
      <c r="F90" s="495"/>
      <c r="G90" s="1057">
        <v>209</v>
      </c>
      <c r="H90" s="407" t="s">
        <v>18</v>
      </c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534">
        <v>46010097309</v>
      </c>
      <c r="T90" s="1534" t="s">
        <v>1311</v>
      </c>
    </row>
    <row r="91" spans="1:20" ht="12" customHeight="1" x14ac:dyDescent="0.2">
      <c r="A91" s="164"/>
      <c r="B91" s="1062"/>
      <c r="C91" s="496">
        <v>3.7999999999999999E-2</v>
      </c>
      <c r="D91" s="260">
        <v>0.39799999999999996</v>
      </c>
      <c r="E91" s="261">
        <v>0.36</v>
      </c>
      <c r="F91" s="497"/>
      <c r="G91" s="1060">
        <v>1962</v>
      </c>
      <c r="H91" s="1082" t="s">
        <v>18</v>
      </c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536">
        <v>46010097309</v>
      </c>
      <c r="T91" s="1536" t="s">
        <v>1311</v>
      </c>
    </row>
    <row r="92" spans="1:20" ht="12" customHeight="1" x14ac:dyDescent="0.2">
      <c r="A92" s="164"/>
      <c r="B92" s="1062"/>
      <c r="C92" s="496">
        <v>0.39799999999999996</v>
      </c>
      <c r="D92" s="260">
        <v>0.43599999999999994</v>
      </c>
      <c r="E92" s="261">
        <v>3.7999999999999999E-2</v>
      </c>
      <c r="F92" s="499">
        <f>SUM(E90:E92)</f>
        <v>0.43599999999999994</v>
      </c>
      <c r="G92" s="1060">
        <v>114</v>
      </c>
      <c r="H92" s="1082" t="s">
        <v>18</v>
      </c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536">
        <v>46010097413</v>
      </c>
      <c r="T92" s="1536" t="s">
        <v>1311</v>
      </c>
    </row>
    <row r="93" spans="1:20" ht="12" customHeight="1" x14ac:dyDescent="0.2">
      <c r="A93" s="405" t="s">
        <v>1503</v>
      </c>
      <c r="B93" s="1058" t="s">
        <v>1266</v>
      </c>
      <c r="C93" s="494">
        <v>0</v>
      </c>
      <c r="D93" s="257">
        <v>0.27</v>
      </c>
      <c r="E93" s="258">
        <v>0.27</v>
      </c>
      <c r="F93" s="495"/>
      <c r="G93" s="1057">
        <v>2025</v>
      </c>
      <c r="H93" s="407" t="s">
        <v>18</v>
      </c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534">
        <v>46010010109</v>
      </c>
      <c r="T93" s="1534" t="s">
        <v>1311</v>
      </c>
    </row>
    <row r="94" spans="1:20" ht="12" customHeight="1" x14ac:dyDescent="0.2">
      <c r="A94" s="164"/>
      <c r="B94" s="1062"/>
      <c r="C94" s="1054">
        <v>0.27</v>
      </c>
      <c r="D94" s="1055">
        <v>2.0540000000000003</v>
      </c>
      <c r="E94" s="267">
        <v>1.784</v>
      </c>
      <c r="F94" s="1070">
        <f>SUM(E93:E94)</f>
        <v>2.0540000000000003</v>
      </c>
      <c r="G94" s="1056">
        <v>13380</v>
      </c>
      <c r="H94" s="923" t="s">
        <v>18</v>
      </c>
      <c r="I94" s="162"/>
      <c r="J94" s="162"/>
      <c r="K94" s="162"/>
      <c r="L94" s="162"/>
      <c r="M94" s="162"/>
      <c r="N94" s="162"/>
      <c r="O94" s="162"/>
      <c r="P94" s="162"/>
      <c r="Q94" s="162">
        <v>4745</v>
      </c>
      <c r="R94" s="162">
        <v>1850</v>
      </c>
      <c r="S94" s="1537">
        <v>46010010109</v>
      </c>
      <c r="T94" s="1537" t="s">
        <v>1311</v>
      </c>
    </row>
    <row r="95" spans="1:20" ht="12" customHeight="1" x14ac:dyDescent="0.2">
      <c r="A95" s="164"/>
      <c r="B95" s="1071" t="s">
        <v>1267</v>
      </c>
      <c r="C95" s="496">
        <v>3.5999999999999997E-2</v>
      </c>
      <c r="D95" s="260">
        <v>0.156</v>
      </c>
      <c r="E95" s="261">
        <v>0.12</v>
      </c>
      <c r="F95" s="497"/>
      <c r="G95" s="1060">
        <v>480</v>
      </c>
      <c r="H95" s="409" t="s">
        <v>16</v>
      </c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536">
        <v>46010011454</v>
      </c>
      <c r="T95" s="1536" t="s">
        <v>1311</v>
      </c>
    </row>
    <row r="96" spans="1:20" ht="12" customHeight="1" x14ac:dyDescent="0.2">
      <c r="A96" s="164"/>
      <c r="B96" s="1067"/>
      <c r="C96" s="496">
        <v>0.156</v>
      </c>
      <c r="D96" s="260">
        <v>0.375</v>
      </c>
      <c r="E96" s="261">
        <v>0.219</v>
      </c>
      <c r="F96" s="497"/>
      <c r="G96" s="1060">
        <v>876</v>
      </c>
      <c r="H96" s="409" t="s">
        <v>16</v>
      </c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536">
        <v>46010011444</v>
      </c>
      <c r="T96" s="1536" t="s">
        <v>1311</v>
      </c>
    </row>
    <row r="97" spans="1:20" ht="12" customHeight="1" x14ac:dyDescent="0.2">
      <c r="A97" s="410"/>
      <c r="B97" s="1059"/>
      <c r="C97" s="1064">
        <v>0.375</v>
      </c>
      <c r="D97" s="1065">
        <v>0.497</v>
      </c>
      <c r="E97" s="1066">
        <v>0.122</v>
      </c>
      <c r="F97" s="1083">
        <f>SUM(E95:E97)</f>
        <v>0.46099999999999997</v>
      </c>
      <c r="G97" s="1074">
        <v>488</v>
      </c>
      <c r="H97" s="412" t="s">
        <v>16</v>
      </c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495">
        <v>46010010109</v>
      </c>
      <c r="T97" s="1495" t="s">
        <v>1311</v>
      </c>
    </row>
    <row r="98" spans="1:20" ht="12" customHeight="1" x14ac:dyDescent="0.2">
      <c r="A98" s="405" t="s">
        <v>1504</v>
      </c>
      <c r="B98" s="1058" t="s">
        <v>1268</v>
      </c>
      <c r="C98" s="494">
        <v>0</v>
      </c>
      <c r="D98" s="257">
        <v>0.152</v>
      </c>
      <c r="E98" s="258">
        <v>0.152</v>
      </c>
      <c r="F98" s="495"/>
      <c r="G98" s="1057">
        <v>912</v>
      </c>
      <c r="H98" s="407" t="s">
        <v>16</v>
      </c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534">
        <v>46010138214</v>
      </c>
      <c r="T98" s="1534" t="s">
        <v>1311</v>
      </c>
    </row>
    <row r="99" spans="1:20" ht="12" customHeight="1" x14ac:dyDescent="0.2">
      <c r="A99" s="164"/>
      <c r="B99" s="1062"/>
      <c r="C99" s="496">
        <v>0.152</v>
      </c>
      <c r="D99" s="260">
        <v>0.58199999999999996</v>
      </c>
      <c r="E99" s="261">
        <v>0.43</v>
      </c>
      <c r="F99" s="497">
        <f>SUM(E98:E99)</f>
        <v>0.58199999999999996</v>
      </c>
      <c r="G99" s="1060">
        <v>2683</v>
      </c>
      <c r="H99" s="409" t="s">
        <v>18</v>
      </c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536">
        <v>46010145702</v>
      </c>
      <c r="T99" s="1536" t="s">
        <v>1311</v>
      </c>
    </row>
    <row r="100" spans="1:20" ht="12" customHeight="1" x14ac:dyDescent="0.2">
      <c r="A100" s="861" t="s">
        <v>1505</v>
      </c>
      <c r="B100" s="1052" t="s">
        <v>1269</v>
      </c>
      <c r="C100" s="494">
        <v>0</v>
      </c>
      <c r="D100" s="257">
        <v>0.23499999999999999</v>
      </c>
      <c r="E100" s="258">
        <v>0.23499999999999999</v>
      </c>
      <c r="F100" s="495">
        <f>E100</f>
        <v>0.23499999999999999</v>
      </c>
      <c r="G100" s="1057">
        <v>705</v>
      </c>
      <c r="H100" s="407" t="s">
        <v>16</v>
      </c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534">
        <v>46010166518</v>
      </c>
      <c r="T100" s="1534" t="s">
        <v>1311</v>
      </c>
    </row>
    <row r="101" spans="1:20" ht="12" customHeight="1" x14ac:dyDescent="0.2">
      <c r="A101" s="861" t="s">
        <v>1506</v>
      </c>
      <c r="B101" s="1052" t="s">
        <v>1270</v>
      </c>
      <c r="C101" s="500">
        <v>0</v>
      </c>
      <c r="D101" s="289">
        <v>0.16200000000000001</v>
      </c>
      <c r="E101" s="277">
        <v>0.16200000000000001</v>
      </c>
      <c r="F101" s="501">
        <f>E101</f>
        <v>0.16200000000000001</v>
      </c>
      <c r="G101" s="137">
        <v>486</v>
      </c>
      <c r="H101" s="433" t="s">
        <v>16</v>
      </c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533">
        <v>46010166517</v>
      </c>
      <c r="T101" s="1533" t="s">
        <v>1311</v>
      </c>
    </row>
    <row r="102" spans="1:20" ht="12" customHeight="1" x14ac:dyDescent="0.2">
      <c r="A102" s="405" t="s">
        <v>1507</v>
      </c>
      <c r="B102" s="1058" t="s">
        <v>1271</v>
      </c>
      <c r="C102" s="494">
        <v>0</v>
      </c>
      <c r="D102" s="257">
        <v>0.30599999999999999</v>
      </c>
      <c r="E102" s="1084">
        <v>0.30599999999999999</v>
      </c>
      <c r="F102" s="1085"/>
      <c r="G102" s="124">
        <v>2360</v>
      </c>
      <c r="H102" s="407" t="s">
        <v>18</v>
      </c>
      <c r="I102" s="133"/>
      <c r="J102" s="133"/>
      <c r="K102" s="133"/>
      <c r="L102" s="133"/>
      <c r="M102" s="133"/>
      <c r="N102" s="133"/>
      <c r="O102" s="133"/>
      <c r="P102" s="133"/>
      <c r="Q102" s="133">
        <v>2183</v>
      </c>
      <c r="R102" s="133">
        <v>1455</v>
      </c>
      <c r="S102" s="1534">
        <v>46010124834</v>
      </c>
      <c r="T102" s="1534" t="s">
        <v>1311</v>
      </c>
    </row>
    <row r="103" spans="1:20" ht="12" customHeight="1" x14ac:dyDescent="0.2">
      <c r="A103" s="164"/>
      <c r="B103" s="1062"/>
      <c r="C103" s="496">
        <v>0.30599999999999999</v>
      </c>
      <c r="D103" s="260">
        <v>0.81600000000000006</v>
      </c>
      <c r="E103" s="1086">
        <v>0.51</v>
      </c>
      <c r="F103" s="1087"/>
      <c r="G103" s="1088">
        <v>3940</v>
      </c>
      <c r="H103" s="409" t="s">
        <v>18</v>
      </c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536">
        <v>46010145347</v>
      </c>
      <c r="T103" s="1536" t="s">
        <v>1311</v>
      </c>
    </row>
    <row r="104" spans="1:20" ht="12" customHeight="1" x14ac:dyDescent="0.2">
      <c r="A104" s="164"/>
      <c r="B104" s="1062"/>
      <c r="C104" s="498">
        <v>0.81600000000000006</v>
      </c>
      <c r="D104" s="263">
        <v>1.5089999999999999</v>
      </c>
      <c r="E104" s="1089">
        <v>0.69299999999999995</v>
      </c>
      <c r="F104" s="499">
        <f>SUM(E102:E104)</f>
        <v>1.5089999999999999</v>
      </c>
      <c r="G104" s="1074">
        <v>5340</v>
      </c>
      <c r="H104" s="412" t="s">
        <v>18</v>
      </c>
      <c r="I104" s="135"/>
      <c r="J104" s="135"/>
      <c r="K104" s="135"/>
      <c r="L104" s="135"/>
      <c r="M104" s="135"/>
      <c r="N104" s="134"/>
      <c r="O104" s="134"/>
      <c r="P104" s="134"/>
      <c r="Q104" s="134"/>
      <c r="R104" s="134"/>
      <c r="S104" s="1536">
        <v>46010166515</v>
      </c>
      <c r="T104" s="1536" t="s">
        <v>1311</v>
      </c>
    </row>
    <row r="105" spans="1:20" ht="12" customHeight="1" x14ac:dyDescent="0.2">
      <c r="A105" s="405" t="s">
        <v>1508</v>
      </c>
      <c r="B105" s="1058" t="s">
        <v>1272</v>
      </c>
      <c r="C105" s="1054">
        <v>0</v>
      </c>
      <c r="D105" s="1055">
        <v>6.5000000000000002E-2</v>
      </c>
      <c r="E105" s="267">
        <v>6.5000000000000002E-2</v>
      </c>
      <c r="F105" s="1070"/>
      <c r="G105" s="1056">
        <v>325</v>
      </c>
      <c r="H105" s="923" t="s">
        <v>16</v>
      </c>
      <c r="I105" s="162"/>
      <c r="J105" s="162"/>
      <c r="K105" s="162"/>
      <c r="L105" s="162"/>
      <c r="M105" s="162"/>
      <c r="N105" s="133"/>
      <c r="O105" s="133"/>
      <c r="P105" s="133"/>
      <c r="Q105" s="133"/>
      <c r="R105" s="133"/>
      <c r="S105" s="1534">
        <v>46010021626</v>
      </c>
      <c r="T105" s="1534" t="s">
        <v>1311</v>
      </c>
    </row>
    <row r="106" spans="1:20" ht="12" customHeight="1" x14ac:dyDescent="0.2">
      <c r="A106" s="164"/>
      <c r="B106" s="1062"/>
      <c r="C106" s="1054">
        <v>6.5000000000000002E-2</v>
      </c>
      <c r="D106" s="1055">
        <v>0.23799999999999999</v>
      </c>
      <c r="E106" s="267">
        <v>0.17299999999999999</v>
      </c>
      <c r="F106" s="1070"/>
      <c r="G106" s="1056">
        <v>692</v>
      </c>
      <c r="H106" s="923" t="s">
        <v>16</v>
      </c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537">
        <v>46010021625</v>
      </c>
      <c r="T106" s="1537" t="s">
        <v>1311</v>
      </c>
    </row>
    <row r="107" spans="1:20" ht="12" customHeight="1" x14ac:dyDescent="0.2">
      <c r="A107" s="164"/>
      <c r="B107" s="1062"/>
      <c r="C107" s="1054">
        <v>0.23799999999999999</v>
      </c>
      <c r="D107" s="1055">
        <v>0.36499999999999999</v>
      </c>
      <c r="E107" s="267">
        <v>0.127</v>
      </c>
      <c r="F107" s="1070"/>
      <c r="G107" s="1056">
        <v>381</v>
      </c>
      <c r="H107" s="923" t="s">
        <v>16</v>
      </c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537">
        <v>46010021624</v>
      </c>
      <c r="T107" s="1537" t="s">
        <v>1311</v>
      </c>
    </row>
    <row r="108" spans="1:20" ht="12" customHeight="1" x14ac:dyDescent="0.2">
      <c r="A108" s="164"/>
      <c r="B108" s="1062"/>
      <c r="C108" s="1054">
        <v>0.36499999999999999</v>
      </c>
      <c r="D108" s="1055">
        <v>0.44500000000000001</v>
      </c>
      <c r="E108" s="267">
        <v>0.08</v>
      </c>
      <c r="F108" s="1070"/>
      <c r="G108" s="1056">
        <v>400</v>
      </c>
      <c r="H108" s="923" t="s">
        <v>16</v>
      </c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536">
        <v>46010020507</v>
      </c>
      <c r="T108" s="1536" t="s">
        <v>1311</v>
      </c>
    </row>
    <row r="109" spans="1:20" ht="12" customHeight="1" x14ac:dyDescent="0.2">
      <c r="A109" s="164"/>
      <c r="B109" s="1062"/>
      <c r="C109" s="496">
        <v>0.44500000000000001</v>
      </c>
      <c r="D109" s="260">
        <v>0.65</v>
      </c>
      <c r="E109" s="261">
        <v>0.20499999999999999</v>
      </c>
      <c r="F109" s="497"/>
      <c r="G109" s="1060">
        <v>923</v>
      </c>
      <c r="H109" s="409" t="s">
        <v>18</v>
      </c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536">
        <v>46010020507</v>
      </c>
      <c r="T109" s="1536" t="s">
        <v>1311</v>
      </c>
    </row>
    <row r="110" spans="1:20" ht="12" customHeight="1" x14ac:dyDescent="0.2">
      <c r="A110" s="410"/>
      <c r="B110" s="1059"/>
      <c r="C110" s="496">
        <v>0.65</v>
      </c>
      <c r="D110" s="260">
        <v>1.411</v>
      </c>
      <c r="E110" s="261">
        <v>0.76100000000000001</v>
      </c>
      <c r="F110" s="497">
        <f>SUM(E105:E110)</f>
        <v>1.411</v>
      </c>
      <c r="G110" s="1060">
        <v>3044</v>
      </c>
      <c r="H110" s="409" t="s">
        <v>16</v>
      </c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536">
        <v>46010020507</v>
      </c>
      <c r="T110" s="1536" t="s">
        <v>1311</v>
      </c>
    </row>
    <row r="111" spans="1:20" ht="12" customHeight="1" x14ac:dyDescent="0.2">
      <c r="A111" s="405" t="s">
        <v>1509</v>
      </c>
      <c r="B111" s="1076" t="s">
        <v>1273</v>
      </c>
      <c r="C111" s="494">
        <v>0</v>
      </c>
      <c r="D111" s="257">
        <v>0.40899999999999997</v>
      </c>
      <c r="E111" s="1084">
        <v>0.40899999999999997</v>
      </c>
      <c r="F111" s="1085"/>
      <c r="G111" s="124">
        <v>3272</v>
      </c>
      <c r="H111" s="407" t="s">
        <v>18</v>
      </c>
      <c r="I111" s="133"/>
      <c r="J111" s="133"/>
      <c r="K111" s="133"/>
      <c r="L111" s="133"/>
      <c r="M111" s="133"/>
      <c r="N111" s="133"/>
      <c r="O111" s="133"/>
      <c r="P111" s="133"/>
      <c r="Q111" s="133">
        <v>1695</v>
      </c>
      <c r="R111" s="133">
        <v>810</v>
      </c>
      <c r="S111" s="1534">
        <v>46010032008</v>
      </c>
      <c r="T111" s="1534" t="s">
        <v>1311</v>
      </c>
    </row>
    <row r="112" spans="1:20" ht="12" customHeight="1" x14ac:dyDescent="0.2">
      <c r="A112" s="164"/>
      <c r="B112" s="1067"/>
      <c r="C112" s="496">
        <v>0.40899999999999997</v>
      </c>
      <c r="D112" s="260">
        <v>0.46399999999999997</v>
      </c>
      <c r="E112" s="1090">
        <v>5.5E-2</v>
      </c>
      <c r="F112" s="1091">
        <f>SUM(E111:E112)</f>
        <v>0.46399999999999997</v>
      </c>
      <c r="G112" s="1060">
        <v>440</v>
      </c>
      <c r="H112" s="409" t="s">
        <v>18</v>
      </c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537">
        <v>46010047806</v>
      </c>
      <c r="T112" s="1537" t="s">
        <v>1311</v>
      </c>
    </row>
    <row r="113" spans="1:20" ht="12" customHeight="1" x14ac:dyDescent="0.2">
      <c r="A113" s="164"/>
      <c r="B113" s="1092" t="s">
        <v>1274</v>
      </c>
      <c r="C113" s="496">
        <v>0</v>
      </c>
      <c r="D113" s="260">
        <v>0.14000000000000001</v>
      </c>
      <c r="E113" s="261">
        <v>0.14000000000000001</v>
      </c>
      <c r="F113" s="497"/>
      <c r="G113" s="1060">
        <v>980</v>
      </c>
      <c r="H113" s="409" t="s">
        <v>18</v>
      </c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536">
        <v>46010032008</v>
      </c>
      <c r="T113" s="1536" t="s">
        <v>1311</v>
      </c>
    </row>
    <row r="114" spans="1:20" ht="12" customHeight="1" x14ac:dyDescent="0.2">
      <c r="A114" s="410"/>
      <c r="B114" s="1059"/>
      <c r="C114" s="1064">
        <v>0.14000000000000001</v>
      </c>
      <c r="D114" s="1065">
        <v>0.186</v>
      </c>
      <c r="E114" s="1066">
        <v>4.5999999999999999E-2</v>
      </c>
      <c r="F114" s="1083">
        <f>SUM(E113:E114)</f>
        <v>0.186</v>
      </c>
      <c r="G114" s="1074">
        <v>322</v>
      </c>
      <c r="H114" s="412" t="s">
        <v>18</v>
      </c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495">
        <v>46010047808</v>
      </c>
      <c r="T114" s="1495" t="s">
        <v>1311</v>
      </c>
    </row>
    <row r="115" spans="1:20" ht="12" customHeight="1" x14ac:dyDescent="0.2">
      <c r="A115" s="405" t="s">
        <v>1510</v>
      </c>
      <c r="B115" s="1076" t="s">
        <v>1275</v>
      </c>
      <c r="C115" s="494">
        <v>0</v>
      </c>
      <c r="D115" s="257">
        <v>0.22500000000000001</v>
      </c>
      <c r="E115" s="1084">
        <v>0.22500000000000001</v>
      </c>
      <c r="F115" s="1093"/>
      <c r="G115" s="1057">
        <v>957</v>
      </c>
      <c r="H115" s="407" t="s">
        <v>16</v>
      </c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534">
        <v>46010056824</v>
      </c>
      <c r="T115" s="1534" t="s">
        <v>1311</v>
      </c>
    </row>
    <row r="116" spans="1:20" ht="12" customHeight="1" x14ac:dyDescent="0.2">
      <c r="A116" s="410"/>
      <c r="B116" s="1063"/>
      <c r="C116" s="1064">
        <v>0.22500000000000001</v>
      </c>
      <c r="D116" s="1065">
        <v>0.245</v>
      </c>
      <c r="E116" s="1094">
        <v>0.02</v>
      </c>
      <c r="F116" s="497">
        <f>SUM(E115:E116)</f>
        <v>0.245</v>
      </c>
      <c r="G116" s="128">
        <v>80</v>
      </c>
      <c r="H116" s="946" t="s">
        <v>18</v>
      </c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204">
        <v>46010056824</v>
      </c>
      <c r="T116" s="204" t="s">
        <v>1311</v>
      </c>
    </row>
    <row r="117" spans="1:20" ht="12" customHeight="1" x14ac:dyDescent="0.2">
      <c r="A117" s="405" t="s">
        <v>1511</v>
      </c>
      <c r="B117" s="1058" t="s">
        <v>1276</v>
      </c>
      <c r="C117" s="494">
        <v>0</v>
      </c>
      <c r="D117" s="257">
        <v>0.19500000000000001</v>
      </c>
      <c r="E117" s="1084">
        <v>0.19500000000000001</v>
      </c>
      <c r="F117" s="1093"/>
      <c r="G117" s="1057">
        <v>1040</v>
      </c>
      <c r="H117" s="407" t="s">
        <v>18</v>
      </c>
      <c r="I117" s="133"/>
      <c r="J117" s="133"/>
      <c r="K117" s="133"/>
      <c r="L117" s="133"/>
      <c r="M117" s="133"/>
      <c r="N117" s="133"/>
      <c r="O117" s="133"/>
      <c r="P117" s="133"/>
      <c r="Q117" s="133">
        <v>168</v>
      </c>
      <c r="R117" s="133">
        <v>112</v>
      </c>
      <c r="S117" s="1534">
        <v>46010031209</v>
      </c>
      <c r="T117" s="1534" t="s">
        <v>1311</v>
      </c>
    </row>
    <row r="118" spans="1:20" ht="12" customHeight="1" x14ac:dyDescent="0.2">
      <c r="A118" s="410"/>
      <c r="B118" s="1059"/>
      <c r="C118" s="498">
        <v>0.19500000000000001</v>
      </c>
      <c r="D118" s="263">
        <v>0.33699999999999997</v>
      </c>
      <c r="E118" s="1089">
        <v>0.14199999999999999</v>
      </c>
      <c r="F118" s="499">
        <f>SUM(E117:E118)</f>
        <v>0.33699999999999997</v>
      </c>
      <c r="G118" s="1074">
        <v>966</v>
      </c>
      <c r="H118" s="412" t="s">
        <v>38</v>
      </c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495">
        <v>46010031209</v>
      </c>
      <c r="T118" s="1495" t="s">
        <v>1311</v>
      </c>
    </row>
    <row r="119" spans="1:20" ht="12" customHeight="1" x14ac:dyDescent="0.2">
      <c r="A119" s="405" t="s">
        <v>1512</v>
      </c>
      <c r="B119" s="1058" t="s">
        <v>1277</v>
      </c>
      <c r="C119" s="494">
        <v>0</v>
      </c>
      <c r="D119" s="257">
        <v>0.158</v>
      </c>
      <c r="E119" s="1084">
        <v>0.158</v>
      </c>
      <c r="F119" s="1093"/>
      <c r="G119" s="1057">
        <v>790</v>
      </c>
      <c r="H119" s="407" t="s">
        <v>16</v>
      </c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534">
        <v>46010062530</v>
      </c>
      <c r="T119" s="1534" t="s">
        <v>1311</v>
      </c>
    </row>
    <row r="120" spans="1:20" ht="12" customHeight="1" x14ac:dyDescent="0.2">
      <c r="A120" s="410"/>
      <c r="B120" s="1059"/>
      <c r="C120" s="498">
        <v>0.158</v>
      </c>
      <c r="D120" s="263">
        <v>0.30299999999999999</v>
      </c>
      <c r="E120" s="1089">
        <v>0.14499999999999999</v>
      </c>
      <c r="F120" s="1102">
        <f>SUM(E119:E120)</f>
        <v>0.30299999999999999</v>
      </c>
      <c r="G120" s="1074">
        <v>725</v>
      </c>
      <c r="H120" s="412" t="s">
        <v>16</v>
      </c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495">
        <v>46010060006</v>
      </c>
      <c r="T120" s="1495" t="s">
        <v>1311</v>
      </c>
    </row>
    <row r="121" spans="1:20" ht="12" customHeight="1" x14ac:dyDescent="0.2">
      <c r="A121" s="164" t="s">
        <v>1513</v>
      </c>
      <c r="B121" s="1062" t="s">
        <v>1278</v>
      </c>
      <c r="C121" s="1064">
        <v>0</v>
      </c>
      <c r="D121" s="1065">
        <v>0.252</v>
      </c>
      <c r="E121" s="1094">
        <v>0.252</v>
      </c>
      <c r="F121" s="1492">
        <f>E121</f>
        <v>0.252</v>
      </c>
      <c r="G121" s="128">
        <v>1008</v>
      </c>
      <c r="H121" s="1493" t="s">
        <v>18</v>
      </c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204">
        <v>46010166114</v>
      </c>
      <c r="T121" s="204" t="s">
        <v>1311</v>
      </c>
    </row>
    <row r="122" spans="1:20" ht="12" customHeight="1" x14ac:dyDescent="0.2">
      <c r="A122" s="405" t="s">
        <v>1514</v>
      </c>
      <c r="B122" s="1076" t="s">
        <v>1279</v>
      </c>
      <c r="C122" s="494">
        <v>0</v>
      </c>
      <c r="D122" s="257">
        <v>3.5999999999999997E-2</v>
      </c>
      <c r="E122" s="1084">
        <v>3.5999999999999997E-2</v>
      </c>
      <c r="F122" s="1093"/>
      <c r="G122" s="1057">
        <v>115</v>
      </c>
      <c r="H122" s="407" t="s">
        <v>16</v>
      </c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534">
        <v>46010021628</v>
      </c>
      <c r="T122" s="1534" t="s">
        <v>1311</v>
      </c>
    </row>
    <row r="123" spans="1:20" ht="12" customHeight="1" x14ac:dyDescent="0.2">
      <c r="A123" s="164"/>
      <c r="B123" s="1067"/>
      <c r="C123" s="1054">
        <v>3.5999999999999997E-2</v>
      </c>
      <c r="D123" s="1055">
        <v>0.155</v>
      </c>
      <c r="E123" s="1090">
        <v>0.11899999999999999</v>
      </c>
      <c r="F123" s="1091"/>
      <c r="G123" s="1056">
        <v>595</v>
      </c>
      <c r="H123" s="923" t="s">
        <v>16</v>
      </c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537">
        <v>46010021628</v>
      </c>
      <c r="T123" s="1537" t="s">
        <v>1311</v>
      </c>
    </row>
    <row r="124" spans="1:20" ht="12" customHeight="1" x14ac:dyDescent="0.2">
      <c r="A124" s="410"/>
      <c r="B124" s="1059"/>
      <c r="C124" s="1064">
        <v>0.155</v>
      </c>
      <c r="D124" s="1065">
        <v>0.29200000000000004</v>
      </c>
      <c r="E124" s="1094">
        <v>0.13700000000000001</v>
      </c>
      <c r="F124" s="499">
        <f>SUM(E122:E124)</f>
        <v>0.29200000000000004</v>
      </c>
      <c r="G124" s="128">
        <v>891</v>
      </c>
      <c r="H124" s="946" t="s">
        <v>18</v>
      </c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204">
        <v>46010031208</v>
      </c>
      <c r="T124" s="204" t="s">
        <v>1311</v>
      </c>
    </row>
    <row r="125" spans="1:20" ht="12" customHeight="1" x14ac:dyDescent="0.2">
      <c r="A125" s="1097" t="s">
        <v>1515</v>
      </c>
      <c r="B125" s="1067" t="s">
        <v>1280</v>
      </c>
      <c r="C125" s="494">
        <v>0</v>
      </c>
      <c r="D125" s="257">
        <v>0.17599999999999999</v>
      </c>
      <c r="E125" s="1084">
        <v>0.17599999999999999</v>
      </c>
      <c r="F125" s="1093"/>
      <c r="G125" s="1057">
        <v>1056</v>
      </c>
      <c r="H125" s="407" t="s">
        <v>16</v>
      </c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534">
        <v>46010105056</v>
      </c>
      <c r="T125" s="1534" t="s">
        <v>1311</v>
      </c>
    </row>
    <row r="126" spans="1:20" ht="12" customHeight="1" x14ac:dyDescent="0.2">
      <c r="A126" s="1098"/>
      <c r="B126" s="1067"/>
      <c r="C126" s="1064">
        <v>0.17599999999999999</v>
      </c>
      <c r="D126" s="1065">
        <v>0.32099999999999995</v>
      </c>
      <c r="E126" s="1094">
        <v>0.14499999999999999</v>
      </c>
      <c r="F126" s="497">
        <f>SUM(E125:E126)</f>
        <v>0.32099999999999995</v>
      </c>
      <c r="G126" s="128">
        <v>870</v>
      </c>
      <c r="H126" s="946" t="s">
        <v>16</v>
      </c>
      <c r="I126" s="410"/>
      <c r="J126" s="410"/>
      <c r="K126" s="410"/>
      <c r="L126" s="410"/>
      <c r="M126" s="410"/>
      <c r="N126" s="410"/>
      <c r="O126" s="410"/>
      <c r="P126" s="410"/>
      <c r="Q126" s="410"/>
      <c r="R126" s="410"/>
      <c r="S126" s="204">
        <v>46010115134</v>
      </c>
      <c r="T126" s="204" t="s">
        <v>1311</v>
      </c>
    </row>
    <row r="127" spans="1:20" ht="12" customHeight="1" x14ac:dyDescent="0.2">
      <c r="A127" s="405" t="s">
        <v>1516</v>
      </c>
      <c r="B127" s="1076" t="s">
        <v>1281</v>
      </c>
      <c r="C127" s="494">
        <v>0</v>
      </c>
      <c r="D127" s="257">
        <v>0.17799999999999999</v>
      </c>
      <c r="E127" s="1084">
        <v>0.17799999999999999</v>
      </c>
      <c r="F127" s="1093"/>
      <c r="G127" s="1057">
        <v>1157</v>
      </c>
      <c r="H127" s="407" t="s">
        <v>18</v>
      </c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534">
        <v>46010103611</v>
      </c>
      <c r="T127" s="1534" t="s">
        <v>1311</v>
      </c>
    </row>
    <row r="128" spans="1:20" ht="12" customHeight="1" x14ac:dyDescent="0.2">
      <c r="A128" s="164"/>
      <c r="B128" s="1067"/>
      <c r="C128" s="502">
        <v>0.17799999999999999</v>
      </c>
      <c r="D128" s="503">
        <v>0.311</v>
      </c>
      <c r="E128" s="1494">
        <v>0.13300000000000001</v>
      </c>
      <c r="F128" s="1248">
        <f>SUM(E127:E128)</f>
        <v>0.311</v>
      </c>
      <c r="G128" s="126">
        <v>865</v>
      </c>
      <c r="H128" s="424" t="s">
        <v>18</v>
      </c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532">
        <v>46010113709</v>
      </c>
      <c r="T128" s="1532" t="s">
        <v>1311</v>
      </c>
    </row>
    <row r="129" spans="1:20" ht="12" customHeight="1" x14ac:dyDescent="0.2">
      <c r="A129" s="165" t="s">
        <v>1517</v>
      </c>
      <c r="B129" s="1053" t="s">
        <v>2112</v>
      </c>
      <c r="C129" s="500">
        <v>0</v>
      </c>
      <c r="D129" s="289">
        <v>0.34499999999999997</v>
      </c>
      <c r="E129" s="1095">
        <v>0.34499999999999997</v>
      </c>
      <c r="F129" s="501">
        <f>E129</f>
        <v>0.34499999999999997</v>
      </c>
      <c r="G129" s="137">
        <v>1380</v>
      </c>
      <c r="H129" s="433" t="s">
        <v>16</v>
      </c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533">
        <v>46010060005</v>
      </c>
      <c r="T129" s="1533" t="s">
        <v>1311</v>
      </c>
    </row>
    <row r="130" spans="1:20" ht="12" customHeight="1" x14ac:dyDescent="0.2">
      <c r="A130" s="164" t="s">
        <v>1518</v>
      </c>
      <c r="B130" s="1067" t="s">
        <v>1282</v>
      </c>
      <c r="C130" s="1064">
        <v>0</v>
      </c>
      <c r="D130" s="1065">
        <v>0.16800000000000001</v>
      </c>
      <c r="E130" s="1094">
        <v>0.16800000000000001</v>
      </c>
      <c r="F130" s="1492">
        <f>E130</f>
        <v>0.16800000000000001</v>
      </c>
      <c r="G130" s="128">
        <v>504</v>
      </c>
      <c r="H130" s="946" t="s">
        <v>16</v>
      </c>
      <c r="I130" s="410"/>
      <c r="J130" s="410"/>
      <c r="K130" s="410"/>
      <c r="L130" s="410"/>
      <c r="M130" s="410"/>
      <c r="N130" s="410"/>
      <c r="O130" s="410"/>
      <c r="P130" s="410"/>
      <c r="Q130" s="410"/>
      <c r="R130" s="410"/>
      <c r="S130" s="204">
        <v>46010072814</v>
      </c>
      <c r="T130" s="204" t="s">
        <v>1311</v>
      </c>
    </row>
    <row r="131" spans="1:20" ht="12" customHeight="1" x14ac:dyDescent="0.2">
      <c r="A131" s="165" t="s">
        <v>1519</v>
      </c>
      <c r="B131" s="1053" t="s">
        <v>1283</v>
      </c>
      <c r="C131" s="500">
        <v>0</v>
      </c>
      <c r="D131" s="289">
        <v>0.372</v>
      </c>
      <c r="E131" s="1095">
        <v>0.372</v>
      </c>
      <c r="F131" s="1096">
        <f t="shared" ref="F131:F132" si="4">E131</f>
        <v>0.372</v>
      </c>
      <c r="G131" s="137">
        <v>1488</v>
      </c>
      <c r="H131" s="433" t="s">
        <v>16</v>
      </c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533">
        <v>46010166516</v>
      </c>
      <c r="T131" s="1533" t="s">
        <v>1311</v>
      </c>
    </row>
    <row r="132" spans="1:20" ht="12" customHeight="1" x14ac:dyDescent="0.2">
      <c r="A132" s="861" t="s">
        <v>1520</v>
      </c>
      <c r="B132" s="1053" t="s">
        <v>1284</v>
      </c>
      <c r="C132" s="500">
        <v>0</v>
      </c>
      <c r="D132" s="289">
        <v>0.113</v>
      </c>
      <c r="E132" s="1095">
        <v>0.113</v>
      </c>
      <c r="F132" s="1096">
        <f t="shared" si="4"/>
        <v>0.113</v>
      </c>
      <c r="G132" s="137">
        <v>880</v>
      </c>
      <c r="H132" s="433" t="s">
        <v>38</v>
      </c>
      <c r="I132" s="165"/>
      <c r="J132" s="165"/>
      <c r="K132" s="165"/>
      <c r="L132" s="165"/>
      <c r="M132" s="165"/>
      <c r="N132" s="165"/>
      <c r="O132" s="165"/>
      <c r="P132" s="165"/>
      <c r="Q132" s="165">
        <v>160</v>
      </c>
      <c r="R132" s="165">
        <v>63</v>
      </c>
      <c r="S132" s="1533">
        <v>46010124836</v>
      </c>
      <c r="T132" s="1533" t="s">
        <v>1311</v>
      </c>
    </row>
    <row r="133" spans="1:20" ht="12" customHeight="1" x14ac:dyDescent="0.2">
      <c r="A133" s="405" t="s">
        <v>1521</v>
      </c>
      <c r="B133" s="1076" t="s">
        <v>1285</v>
      </c>
      <c r="C133" s="494">
        <v>0</v>
      </c>
      <c r="D133" s="257">
        <v>7.6999999999999999E-2</v>
      </c>
      <c r="E133" s="1084">
        <v>7.6999999999999999E-2</v>
      </c>
      <c r="F133" s="1093"/>
      <c r="G133" s="1057">
        <v>347</v>
      </c>
      <c r="H133" s="407" t="s">
        <v>18</v>
      </c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534">
        <v>46010134044</v>
      </c>
      <c r="T133" s="1534" t="s">
        <v>1311</v>
      </c>
    </row>
    <row r="134" spans="1:20" ht="12" customHeight="1" x14ac:dyDescent="0.2">
      <c r="A134" s="164"/>
      <c r="B134" s="1067"/>
      <c r="C134" s="496">
        <v>7.6999999999999999E-2</v>
      </c>
      <c r="D134" s="260">
        <v>0.161</v>
      </c>
      <c r="E134" s="1086">
        <v>8.4000000000000005E-2</v>
      </c>
      <c r="F134" s="1099"/>
      <c r="G134" s="1060">
        <v>437</v>
      </c>
      <c r="H134" s="409" t="s">
        <v>38</v>
      </c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536">
        <v>46010134044</v>
      </c>
      <c r="T134" s="1536" t="s">
        <v>1311</v>
      </c>
    </row>
    <row r="135" spans="1:20" ht="12" customHeight="1" x14ac:dyDescent="0.2">
      <c r="A135" s="410"/>
      <c r="B135" s="1077"/>
      <c r="C135" s="502">
        <v>0.161</v>
      </c>
      <c r="D135" s="503">
        <v>0.218</v>
      </c>
      <c r="E135" s="275">
        <v>5.7000000000000002E-2</v>
      </c>
      <c r="F135" s="499">
        <f>SUM(E133:E135)</f>
        <v>0.218</v>
      </c>
      <c r="G135" s="126">
        <v>399</v>
      </c>
      <c r="H135" s="424" t="s">
        <v>18</v>
      </c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532">
        <v>46010134049</v>
      </c>
      <c r="T135" s="1532" t="s">
        <v>1311</v>
      </c>
    </row>
    <row r="136" spans="1:20" ht="12" customHeight="1" x14ac:dyDescent="0.2">
      <c r="A136" s="164" t="s">
        <v>1522</v>
      </c>
      <c r="B136" s="1067" t="s">
        <v>1286</v>
      </c>
      <c r="C136" s="500">
        <v>0</v>
      </c>
      <c r="D136" s="289">
        <v>0.71899999999999997</v>
      </c>
      <c r="E136" s="1095">
        <v>0.71899999999999997</v>
      </c>
      <c r="F136" s="1096">
        <f>E136</f>
        <v>0.71899999999999997</v>
      </c>
      <c r="G136" s="137">
        <v>4275</v>
      </c>
      <c r="H136" s="433" t="s">
        <v>16</v>
      </c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533">
        <v>46010044437</v>
      </c>
      <c r="T136" s="1533" t="s">
        <v>1311</v>
      </c>
    </row>
    <row r="137" spans="1:20" ht="12" customHeight="1" x14ac:dyDescent="0.2">
      <c r="A137" s="405" t="s">
        <v>1523</v>
      </c>
      <c r="B137" s="1076" t="s">
        <v>1287</v>
      </c>
      <c r="C137" s="500">
        <v>0</v>
      </c>
      <c r="D137" s="289">
        <v>0.187</v>
      </c>
      <c r="E137" s="1100">
        <v>0.187</v>
      </c>
      <c r="F137" s="1085">
        <f t="shared" ref="F137:F140" si="5">E137</f>
        <v>0.187</v>
      </c>
      <c r="G137" s="124">
        <v>748</v>
      </c>
      <c r="H137" s="433" t="s">
        <v>16</v>
      </c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533">
        <v>46010011452</v>
      </c>
      <c r="T137" s="1533" t="s">
        <v>1311</v>
      </c>
    </row>
    <row r="138" spans="1:20" ht="12" customHeight="1" x14ac:dyDescent="0.2">
      <c r="A138" s="165" t="s">
        <v>1524</v>
      </c>
      <c r="B138" s="1053" t="s">
        <v>1288</v>
      </c>
      <c r="C138" s="500">
        <v>0</v>
      </c>
      <c r="D138" s="289">
        <v>0.48799999999999999</v>
      </c>
      <c r="E138" s="277">
        <v>0.48799999999999999</v>
      </c>
      <c r="F138" s="501">
        <f t="shared" si="5"/>
        <v>0.48799999999999999</v>
      </c>
      <c r="G138" s="137">
        <v>2541</v>
      </c>
      <c r="H138" s="1079" t="s">
        <v>18</v>
      </c>
      <c r="I138" s="133"/>
      <c r="J138" s="133"/>
      <c r="K138" s="133"/>
      <c r="L138" s="133"/>
      <c r="M138" s="133"/>
      <c r="N138" s="133"/>
      <c r="O138" s="133"/>
      <c r="P138" s="133"/>
      <c r="Q138" s="133">
        <v>548</v>
      </c>
      <c r="R138" s="133">
        <v>171</v>
      </c>
      <c r="S138" s="1535">
        <v>46010167710</v>
      </c>
      <c r="T138" s="1535" t="s">
        <v>1311</v>
      </c>
    </row>
    <row r="139" spans="1:20" ht="12" customHeight="1" x14ac:dyDescent="0.2">
      <c r="A139" s="410" t="s">
        <v>1525</v>
      </c>
      <c r="B139" s="1077" t="s">
        <v>1289</v>
      </c>
      <c r="C139" s="1054">
        <v>0</v>
      </c>
      <c r="D139" s="1055">
        <v>0.19</v>
      </c>
      <c r="E139" s="1090">
        <v>0.19</v>
      </c>
      <c r="F139" s="1101">
        <f t="shared" si="5"/>
        <v>0.19</v>
      </c>
      <c r="G139" s="128">
        <v>760</v>
      </c>
      <c r="H139" s="923" t="s">
        <v>16</v>
      </c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534">
        <v>46010103609</v>
      </c>
      <c r="T139" s="1534" t="s">
        <v>1311</v>
      </c>
    </row>
    <row r="140" spans="1:20" ht="12" customHeight="1" x14ac:dyDescent="0.2">
      <c r="A140" s="164" t="s">
        <v>1526</v>
      </c>
      <c r="B140" s="1067" t="s">
        <v>1290</v>
      </c>
      <c r="C140" s="494">
        <v>0</v>
      </c>
      <c r="D140" s="257">
        <v>0.121</v>
      </c>
      <c r="E140" s="1084">
        <v>0.121</v>
      </c>
      <c r="F140" s="1093">
        <f t="shared" si="5"/>
        <v>0.121</v>
      </c>
      <c r="G140" s="1057">
        <v>363</v>
      </c>
      <c r="H140" s="407" t="s">
        <v>16</v>
      </c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534">
        <v>46010166026</v>
      </c>
      <c r="T140" s="1534" t="s">
        <v>1311</v>
      </c>
    </row>
    <row r="141" spans="1:20" ht="12" customHeight="1" x14ac:dyDescent="0.2">
      <c r="A141" s="405" t="s">
        <v>1527</v>
      </c>
      <c r="B141" s="1076" t="s">
        <v>1291</v>
      </c>
      <c r="C141" s="494">
        <v>0</v>
      </c>
      <c r="D141" s="257">
        <v>0.34699999999999998</v>
      </c>
      <c r="E141" s="1084">
        <v>0.34699999999999998</v>
      </c>
      <c r="F141" s="1093"/>
      <c r="G141" s="1057">
        <v>2342</v>
      </c>
      <c r="H141" s="407" t="s">
        <v>38</v>
      </c>
      <c r="I141" s="133"/>
      <c r="J141" s="133"/>
      <c r="K141" s="133"/>
      <c r="L141" s="133"/>
      <c r="M141" s="133"/>
      <c r="N141" s="133"/>
      <c r="O141" s="133"/>
      <c r="P141" s="133"/>
      <c r="Q141" s="133">
        <v>2702</v>
      </c>
      <c r="R141" s="133">
        <v>530</v>
      </c>
      <c r="S141" s="1534">
        <v>46010073926</v>
      </c>
      <c r="T141" s="1534" t="s">
        <v>1311</v>
      </c>
    </row>
    <row r="142" spans="1:20" ht="12" customHeight="1" x14ac:dyDescent="0.2">
      <c r="A142" s="164"/>
      <c r="B142" s="1067"/>
      <c r="C142" s="1054">
        <v>0.34699999999999998</v>
      </c>
      <c r="D142" s="1055">
        <v>0.52200000000000002</v>
      </c>
      <c r="E142" s="1090">
        <v>0.17499999999999999</v>
      </c>
      <c r="F142" s="1091"/>
      <c r="G142" s="1056">
        <v>1186</v>
      </c>
      <c r="H142" s="923" t="s">
        <v>38</v>
      </c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537">
        <v>46010124343</v>
      </c>
      <c r="T142" s="1537" t="s">
        <v>1311</v>
      </c>
    </row>
    <row r="143" spans="1:20" ht="12" customHeight="1" x14ac:dyDescent="0.2">
      <c r="A143" s="410"/>
      <c r="B143" s="1077"/>
      <c r="C143" s="496">
        <v>0.52200000000000002</v>
      </c>
      <c r="D143" s="260">
        <v>0.77</v>
      </c>
      <c r="E143" s="1089">
        <v>0.248</v>
      </c>
      <c r="F143" s="1102">
        <f>SUM(E141:E143)</f>
        <v>0.77</v>
      </c>
      <c r="G143" s="1074">
        <v>1612</v>
      </c>
      <c r="H143" s="409" t="s">
        <v>38</v>
      </c>
      <c r="I143" s="134"/>
      <c r="J143" s="134"/>
      <c r="K143" s="134"/>
      <c r="L143" s="134"/>
      <c r="M143" s="134"/>
      <c r="N143" s="134"/>
      <c r="O143" s="134"/>
      <c r="P143" s="134"/>
      <c r="Q143" s="134">
        <v>1066</v>
      </c>
      <c r="R143" s="134">
        <v>240</v>
      </c>
      <c r="S143" s="1536">
        <v>46010124343</v>
      </c>
      <c r="T143" s="1536" t="s">
        <v>1311</v>
      </c>
    </row>
    <row r="144" spans="1:20" ht="12" customHeight="1" x14ac:dyDescent="0.2">
      <c r="A144" s="164" t="s">
        <v>1528</v>
      </c>
      <c r="B144" s="1067" t="s">
        <v>1292</v>
      </c>
      <c r="C144" s="494">
        <v>0</v>
      </c>
      <c r="D144" s="257">
        <v>9.5000000000000001E-2</v>
      </c>
      <c r="E144" s="1090">
        <v>9.5000000000000001E-2</v>
      </c>
      <c r="F144" s="1091"/>
      <c r="G144" s="1056">
        <v>475</v>
      </c>
      <c r="H144" s="407" t="s">
        <v>16</v>
      </c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534">
        <v>46010020713</v>
      </c>
      <c r="T144" s="1534" t="s">
        <v>1311</v>
      </c>
    </row>
    <row r="145" spans="1:20" ht="12" customHeight="1" x14ac:dyDescent="0.2">
      <c r="A145" s="164"/>
      <c r="B145" s="1067"/>
      <c r="C145" s="496">
        <v>9.5000000000000001E-2</v>
      </c>
      <c r="D145" s="260">
        <v>0.32</v>
      </c>
      <c r="E145" s="261">
        <v>0.22499999999999998</v>
      </c>
      <c r="F145" s="497">
        <f>SUM(E144:E145)</f>
        <v>0.31999999999999995</v>
      </c>
      <c r="G145" s="1060">
        <v>1435</v>
      </c>
      <c r="H145" s="409" t="s">
        <v>16</v>
      </c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536">
        <v>46010030813</v>
      </c>
      <c r="T145" s="1536" t="s">
        <v>1311</v>
      </c>
    </row>
    <row r="146" spans="1:20" ht="12" customHeight="1" x14ac:dyDescent="0.2">
      <c r="A146" s="405" t="s">
        <v>1529</v>
      </c>
      <c r="B146" s="1076" t="s">
        <v>1293</v>
      </c>
      <c r="C146" s="494">
        <v>0</v>
      </c>
      <c r="D146" s="257">
        <v>0.311</v>
      </c>
      <c r="E146" s="258">
        <v>0.311</v>
      </c>
      <c r="F146" s="495"/>
      <c r="G146" s="1057">
        <v>1711</v>
      </c>
      <c r="H146" s="407" t="s">
        <v>16</v>
      </c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534">
        <v>46010057047</v>
      </c>
      <c r="T146" s="1534" t="s">
        <v>1311</v>
      </c>
    </row>
    <row r="147" spans="1:20" ht="12" customHeight="1" x14ac:dyDescent="0.2">
      <c r="A147" s="164"/>
      <c r="B147" s="1067"/>
      <c r="C147" s="1054">
        <v>0.311</v>
      </c>
      <c r="D147" s="1055">
        <v>1.081</v>
      </c>
      <c r="E147" s="267">
        <v>0.77</v>
      </c>
      <c r="F147" s="1070"/>
      <c r="G147" s="1056">
        <v>6375</v>
      </c>
      <c r="H147" s="923" t="s">
        <v>18</v>
      </c>
      <c r="I147" s="162"/>
      <c r="J147" s="162"/>
      <c r="K147" s="162"/>
      <c r="L147" s="162"/>
      <c r="M147" s="162"/>
      <c r="N147" s="162"/>
      <c r="O147" s="162"/>
      <c r="P147" s="162"/>
      <c r="Q147" s="162">
        <v>2450</v>
      </c>
      <c r="R147" s="162">
        <v>1160</v>
      </c>
      <c r="S147" s="1537">
        <v>46010098513</v>
      </c>
      <c r="T147" s="1537" t="s">
        <v>1311</v>
      </c>
    </row>
    <row r="148" spans="1:20" ht="12" customHeight="1" x14ac:dyDescent="0.2">
      <c r="A148" s="164"/>
      <c r="B148" s="1067"/>
      <c r="C148" s="1054">
        <v>1.081</v>
      </c>
      <c r="D148" s="1055">
        <v>1.4710000000000001</v>
      </c>
      <c r="E148" s="267">
        <v>0.39</v>
      </c>
      <c r="F148" s="1070"/>
      <c r="G148" s="1056">
        <v>3231</v>
      </c>
      <c r="H148" s="923" t="s">
        <v>18</v>
      </c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537">
        <v>46010098513</v>
      </c>
      <c r="T148" s="1537" t="s">
        <v>1311</v>
      </c>
    </row>
    <row r="149" spans="1:20" ht="12" customHeight="1" x14ac:dyDescent="0.2">
      <c r="A149" s="410"/>
      <c r="B149" s="1077"/>
      <c r="C149" s="1064">
        <v>0.311</v>
      </c>
      <c r="D149" s="1065">
        <v>1.006</v>
      </c>
      <c r="E149" s="1066">
        <f>D149-C149</f>
        <v>0.69500000000000006</v>
      </c>
      <c r="F149" s="1083">
        <f>SUM(E146:E149)</f>
        <v>2.1660000000000004</v>
      </c>
      <c r="G149" s="128">
        <v>3056</v>
      </c>
      <c r="H149" s="946" t="s">
        <v>38</v>
      </c>
      <c r="I149" s="410"/>
      <c r="J149" s="410"/>
      <c r="K149" s="410"/>
      <c r="L149" s="410"/>
      <c r="M149" s="410"/>
      <c r="N149" s="410"/>
      <c r="O149" s="410"/>
      <c r="P149" s="410"/>
      <c r="Q149" s="410"/>
      <c r="R149" s="410"/>
      <c r="S149" s="204">
        <v>46010098513</v>
      </c>
      <c r="T149" s="204" t="s">
        <v>1311</v>
      </c>
    </row>
    <row r="150" spans="1:20" ht="12" customHeight="1" x14ac:dyDescent="0.2">
      <c r="A150" s="405" t="s">
        <v>1530</v>
      </c>
      <c r="B150" s="1076" t="s">
        <v>1294</v>
      </c>
      <c r="C150" s="494">
        <v>0</v>
      </c>
      <c r="D150" s="257">
        <v>0.23699999999999999</v>
      </c>
      <c r="E150" s="258">
        <v>0.23699999999999999</v>
      </c>
      <c r="F150" s="495"/>
      <c r="G150" s="1057">
        <v>1090</v>
      </c>
      <c r="H150" s="407" t="s">
        <v>16</v>
      </c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534">
        <v>46010062532</v>
      </c>
      <c r="T150" s="1534" t="s">
        <v>1311</v>
      </c>
    </row>
    <row r="151" spans="1:20" ht="12" customHeight="1" x14ac:dyDescent="0.2">
      <c r="A151" s="164"/>
      <c r="B151" s="1067"/>
      <c r="C151" s="1064">
        <v>0.23699999999999999</v>
      </c>
      <c r="D151" s="1065">
        <v>0.26300000000000001</v>
      </c>
      <c r="E151" s="1066">
        <v>2.5999999999999999E-2</v>
      </c>
      <c r="F151" s="497">
        <f>SUM(E150:E151)</f>
        <v>0.26300000000000001</v>
      </c>
      <c r="G151" s="128">
        <v>140</v>
      </c>
      <c r="H151" s="946" t="s">
        <v>18</v>
      </c>
      <c r="I151" s="410"/>
      <c r="J151" s="410"/>
      <c r="K151" s="410"/>
      <c r="L151" s="410"/>
      <c r="M151" s="410"/>
      <c r="N151" s="410"/>
      <c r="O151" s="410"/>
      <c r="P151" s="410"/>
      <c r="Q151" s="410"/>
      <c r="R151" s="410"/>
      <c r="S151" s="204">
        <v>46010062532</v>
      </c>
      <c r="T151" s="204" t="s">
        <v>1311</v>
      </c>
    </row>
    <row r="152" spans="1:20" ht="12" customHeight="1" x14ac:dyDescent="0.2">
      <c r="A152" s="165" t="s">
        <v>1531</v>
      </c>
      <c r="B152" s="1053" t="s">
        <v>1295</v>
      </c>
      <c r="C152" s="500">
        <v>0</v>
      </c>
      <c r="D152" s="289">
        <v>0.36499999999999999</v>
      </c>
      <c r="E152" s="277">
        <v>0.36499999999999999</v>
      </c>
      <c r="F152" s="501">
        <f>E152</f>
        <v>0.36499999999999999</v>
      </c>
      <c r="G152" s="137">
        <v>1825</v>
      </c>
      <c r="H152" s="433" t="s">
        <v>16</v>
      </c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533">
        <v>46010155583</v>
      </c>
      <c r="T152" s="1533" t="s">
        <v>1311</v>
      </c>
    </row>
    <row r="153" spans="1:20" ht="12" customHeight="1" x14ac:dyDescent="0.2">
      <c r="A153" s="405" t="s">
        <v>1532</v>
      </c>
      <c r="B153" s="1076" t="s">
        <v>1296</v>
      </c>
      <c r="C153" s="494">
        <v>0</v>
      </c>
      <c r="D153" s="257">
        <v>0.26600000000000001</v>
      </c>
      <c r="E153" s="258">
        <v>0.26600000000000001</v>
      </c>
      <c r="F153" s="495"/>
      <c r="G153" s="1057">
        <v>1995</v>
      </c>
      <c r="H153" s="407" t="s">
        <v>18</v>
      </c>
      <c r="I153" s="133"/>
      <c r="J153" s="133"/>
      <c r="K153" s="133"/>
      <c r="L153" s="133"/>
      <c r="M153" s="133"/>
      <c r="N153" s="133"/>
      <c r="O153" s="133"/>
      <c r="P153" s="133"/>
      <c r="Q153" s="133">
        <v>856</v>
      </c>
      <c r="R153" s="133">
        <v>410</v>
      </c>
      <c r="S153" s="1534">
        <v>46010047811</v>
      </c>
      <c r="T153" s="1534" t="s">
        <v>1311</v>
      </c>
    </row>
    <row r="154" spans="1:20" ht="12" customHeight="1" x14ac:dyDescent="0.2">
      <c r="A154" s="410"/>
      <c r="B154" s="1077"/>
      <c r="C154" s="498">
        <v>0.26600000000000001</v>
      </c>
      <c r="D154" s="263">
        <v>0.45600000000000002</v>
      </c>
      <c r="E154" s="264">
        <v>0.19</v>
      </c>
      <c r="F154" s="497">
        <f>SUM(E153:E154)</f>
        <v>0.45600000000000002</v>
      </c>
      <c r="G154" s="1074">
        <v>1425</v>
      </c>
      <c r="H154" s="412" t="s">
        <v>18</v>
      </c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495">
        <v>46010047811</v>
      </c>
      <c r="T154" s="1495" t="s">
        <v>1311</v>
      </c>
    </row>
    <row r="155" spans="1:20" ht="12" customHeight="1" x14ac:dyDescent="0.2">
      <c r="A155" s="410" t="s">
        <v>1533</v>
      </c>
      <c r="B155" s="1077" t="s">
        <v>1297</v>
      </c>
      <c r="C155" s="500">
        <v>0</v>
      </c>
      <c r="D155" s="289">
        <v>0.2</v>
      </c>
      <c r="E155" s="277">
        <v>0.2</v>
      </c>
      <c r="F155" s="501">
        <f>E155</f>
        <v>0.2</v>
      </c>
      <c r="G155" s="137">
        <v>600</v>
      </c>
      <c r="H155" s="433" t="s">
        <v>17</v>
      </c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533">
        <v>46010010616</v>
      </c>
      <c r="T155" s="1533" t="s">
        <v>1311</v>
      </c>
    </row>
    <row r="156" spans="1:20" ht="12" customHeight="1" x14ac:dyDescent="0.2">
      <c r="A156" s="165" t="s">
        <v>1534</v>
      </c>
      <c r="B156" s="1053" t="s">
        <v>1298</v>
      </c>
      <c r="C156" s="494">
        <v>0</v>
      </c>
      <c r="D156" s="257">
        <v>0.17799999999999999</v>
      </c>
      <c r="E156" s="258">
        <v>0.17799999999999999</v>
      </c>
      <c r="F156" s="495">
        <f t="shared" ref="F156:F157" si="6">E156</f>
        <v>0.17799999999999999</v>
      </c>
      <c r="G156" s="1057">
        <v>676</v>
      </c>
      <c r="H156" s="407" t="s">
        <v>16</v>
      </c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534">
        <v>46010011449</v>
      </c>
      <c r="T156" s="1534" t="s">
        <v>1311</v>
      </c>
    </row>
    <row r="157" spans="1:20" ht="12" customHeight="1" x14ac:dyDescent="0.2">
      <c r="A157" s="164" t="s">
        <v>1535</v>
      </c>
      <c r="B157" s="1067" t="s">
        <v>1299</v>
      </c>
      <c r="C157" s="500">
        <v>0</v>
      </c>
      <c r="D157" s="289">
        <v>0.13</v>
      </c>
      <c r="E157" s="277">
        <v>0.13</v>
      </c>
      <c r="F157" s="501">
        <f t="shared" si="6"/>
        <v>0.13</v>
      </c>
      <c r="G157" s="137">
        <v>520</v>
      </c>
      <c r="H157" s="433" t="s">
        <v>16</v>
      </c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533">
        <v>46010062531</v>
      </c>
      <c r="T157" s="1533" t="s">
        <v>1311</v>
      </c>
    </row>
    <row r="158" spans="1:20" ht="12" customHeight="1" x14ac:dyDescent="0.2">
      <c r="A158" s="405" t="s">
        <v>1536</v>
      </c>
      <c r="B158" s="1076" t="s">
        <v>1300</v>
      </c>
      <c r="C158" s="494">
        <v>0</v>
      </c>
      <c r="D158" s="257">
        <v>0.58499999999999996</v>
      </c>
      <c r="E158" s="258">
        <v>0.58499999999999996</v>
      </c>
      <c r="F158" s="495"/>
      <c r="G158" s="1057">
        <v>4680</v>
      </c>
      <c r="H158" s="407" t="s">
        <v>18</v>
      </c>
      <c r="I158" s="133"/>
      <c r="J158" s="133"/>
      <c r="K158" s="133"/>
      <c r="L158" s="133"/>
      <c r="M158" s="133"/>
      <c r="N158" s="133"/>
      <c r="O158" s="133"/>
      <c r="P158" s="133"/>
      <c r="Q158" s="133">
        <v>5709</v>
      </c>
      <c r="R158" s="133">
        <v>1290</v>
      </c>
      <c r="S158" s="1534">
        <v>46010112602</v>
      </c>
      <c r="T158" s="1534" t="s">
        <v>1311</v>
      </c>
    </row>
    <row r="159" spans="1:20" ht="12" customHeight="1" x14ac:dyDescent="0.2">
      <c r="A159" s="164"/>
      <c r="B159" s="1067"/>
      <c r="C159" s="496">
        <v>0.58499999999999996</v>
      </c>
      <c r="D159" s="260">
        <v>1.63</v>
      </c>
      <c r="E159" s="261">
        <v>1.0449999999999999</v>
      </c>
      <c r="F159" s="497"/>
      <c r="G159" s="1060">
        <v>8360</v>
      </c>
      <c r="H159" s="409" t="s">
        <v>18</v>
      </c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536">
        <v>46010108015</v>
      </c>
      <c r="T159" s="1536" t="s">
        <v>1311</v>
      </c>
    </row>
    <row r="160" spans="1:20" ht="12" customHeight="1" x14ac:dyDescent="0.2">
      <c r="A160" s="410"/>
      <c r="B160" s="1077"/>
      <c r="C160" s="496">
        <v>1.63</v>
      </c>
      <c r="D160" s="260">
        <v>2.6739999999999999</v>
      </c>
      <c r="E160" s="261">
        <v>1.044</v>
      </c>
      <c r="F160" s="499">
        <f>SUM(E158:E160)</f>
        <v>2.6739999999999999</v>
      </c>
      <c r="G160" s="1060">
        <v>8352</v>
      </c>
      <c r="H160" s="409" t="s">
        <v>18</v>
      </c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536">
        <v>46010155586</v>
      </c>
      <c r="T160" s="1536" t="s">
        <v>1311</v>
      </c>
    </row>
    <row r="161" spans="1:20" ht="12" customHeight="1" x14ac:dyDescent="0.2">
      <c r="A161" s="164" t="s">
        <v>1537</v>
      </c>
      <c r="B161" s="1067" t="s">
        <v>1301</v>
      </c>
      <c r="C161" s="494">
        <v>0</v>
      </c>
      <c r="D161" s="257">
        <v>8.1000000000000003E-2</v>
      </c>
      <c r="E161" s="258">
        <v>8.1000000000000003E-2</v>
      </c>
      <c r="F161" s="1073">
        <f>E161</f>
        <v>8.1000000000000003E-2</v>
      </c>
      <c r="G161" s="124">
        <v>968</v>
      </c>
      <c r="H161" s="407" t="s">
        <v>38</v>
      </c>
      <c r="I161" s="133"/>
      <c r="J161" s="133"/>
      <c r="K161" s="133"/>
      <c r="L161" s="133"/>
      <c r="M161" s="133"/>
      <c r="N161" s="133"/>
      <c r="O161" s="133"/>
      <c r="P161" s="133"/>
      <c r="Q161" s="133">
        <v>566</v>
      </c>
      <c r="R161" s="133">
        <v>100</v>
      </c>
      <c r="S161" s="1534">
        <v>46010073009</v>
      </c>
      <c r="T161" s="1534" t="s">
        <v>1311</v>
      </c>
    </row>
    <row r="162" spans="1:20" ht="12" customHeight="1" x14ac:dyDescent="0.2">
      <c r="A162" s="405" t="s">
        <v>1538</v>
      </c>
      <c r="B162" s="1076" t="s">
        <v>1302</v>
      </c>
      <c r="C162" s="494">
        <v>0</v>
      </c>
      <c r="D162" s="257">
        <v>8.4000000000000005E-2</v>
      </c>
      <c r="E162" s="258">
        <v>8.4000000000000005E-2</v>
      </c>
      <c r="F162" s="495"/>
      <c r="G162" s="1057">
        <v>420</v>
      </c>
      <c r="H162" s="407" t="s">
        <v>38</v>
      </c>
      <c r="I162" s="133"/>
      <c r="J162" s="133"/>
      <c r="K162" s="133"/>
      <c r="L162" s="133"/>
      <c r="M162" s="133"/>
      <c r="N162" s="133"/>
      <c r="O162" s="133"/>
      <c r="P162" s="133"/>
      <c r="Q162" s="133">
        <v>1092</v>
      </c>
      <c r="R162" s="133">
        <v>370</v>
      </c>
      <c r="S162" s="1534">
        <v>46010073925</v>
      </c>
      <c r="T162" s="1534" t="s">
        <v>1311</v>
      </c>
    </row>
    <row r="163" spans="1:20" ht="12" customHeight="1" x14ac:dyDescent="0.2">
      <c r="A163" s="164"/>
      <c r="B163" s="1067"/>
      <c r="C163" s="1054">
        <v>8.4000000000000005E-2</v>
      </c>
      <c r="D163" s="1055">
        <v>0.24399999999999999</v>
      </c>
      <c r="E163" s="267">
        <v>0.16</v>
      </c>
      <c r="F163" s="1070"/>
      <c r="G163" s="1056">
        <v>1048</v>
      </c>
      <c r="H163" s="923" t="s">
        <v>38</v>
      </c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537">
        <v>46010073925</v>
      </c>
      <c r="T163" s="1537" t="s">
        <v>1311</v>
      </c>
    </row>
    <row r="164" spans="1:20" ht="12" customHeight="1" x14ac:dyDescent="0.2">
      <c r="A164" s="410"/>
      <c r="B164" s="1077"/>
      <c r="C164" s="496">
        <v>0.24399999999999999</v>
      </c>
      <c r="D164" s="260">
        <v>0.38700000000000001</v>
      </c>
      <c r="E164" s="261">
        <v>0.14299999999999999</v>
      </c>
      <c r="F164" s="499">
        <f>SUM(E162:E164)</f>
        <v>0.38700000000000001</v>
      </c>
      <c r="G164" s="1060">
        <v>930</v>
      </c>
      <c r="H164" s="409" t="s">
        <v>18</v>
      </c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536">
        <v>46010134043</v>
      </c>
      <c r="T164" s="1536" t="s">
        <v>1311</v>
      </c>
    </row>
    <row r="165" spans="1:20" ht="12" customHeight="1" x14ac:dyDescent="0.2">
      <c r="A165" s="164" t="s">
        <v>1539</v>
      </c>
      <c r="B165" s="1067" t="s">
        <v>1303</v>
      </c>
      <c r="C165" s="494">
        <v>0</v>
      </c>
      <c r="D165" s="257">
        <v>0.20699999999999999</v>
      </c>
      <c r="E165" s="258">
        <v>0.20699999999999999</v>
      </c>
      <c r="F165" s="495"/>
      <c r="G165" s="1057">
        <v>2378</v>
      </c>
      <c r="H165" s="407" t="s">
        <v>18</v>
      </c>
      <c r="I165" s="133"/>
      <c r="J165" s="133"/>
      <c r="K165" s="133"/>
      <c r="L165" s="133"/>
      <c r="M165" s="133"/>
      <c r="N165" s="133"/>
      <c r="O165" s="133"/>
      <c r="P165" s="133"/>
      <c r="Q165" s="133">
        <v>520</v>
      </c>
      <c r="R165" s="133">
        <v>236</v>
      </c>
      <c r="S165" s="1534">
        <v>46010073015</v>
      </c>
      <c r="T165" s="1534" t="s">
        <v>1311</v>
      </c>
    </row>
    <row r="166" spans="1:20" ht="12" customHeight="1" x14ac:dyDescent="0.2">
      <c r="A166" s="164"/>
      <c r="B166" s="1067"/>
      <c r="C166" s="1054">
        <v>0.20699999999999999</v>
      </c>
      <c r="D166" s="1055">
        <v>2.7719999999999998</v>
      </c>
      <c r="E166" s="267">
        <v>2.5649999999999999</v>
      </c>
      <c r="F166" s="497">
        <f>SUM(E165:E166)</f>
        <v>2.7719999999999998</v>
      </c>
      <c r="G166" s="1056">
        <v>21993</v>
      </c>
      <c r="H166" s="923" t="s">
        <v>18</v>
      </c>
      <c r="I166" s="162"/>
      <c r="J166" s="162"/>
      <c r="K166" s="162"/>
      <c r="L166" s="162"/>
      <c r="M166" s="162"/>
      <c r="N166" s="162"/>
      <c r="O166" s="162"/>
      <c r="P166" s="162"/>
      <c r="Q166" s="162">
        <v>4562</v>
      </c>
      <c r="R166" s="162">
        <v>3260</v>
      </c>
      <c r="S166" s="1537">
        <v>46010020303</v>
      </c>
      <c r="T166" s="1537" t="s">
        <v>1311</v>
      </c>
    </row>
    <row r="167" spans="1:20" ht="12" customHeight="1" x14ac:dyDescent="0.2">
      <c r="A167" s="165" t="s">
        <v>1540</v>
      </c>
      <c r="B167" s="1053" t="s">
        <v>1304</v>
      </c>
      <c r="C167" s="500">
        <v>0</v>
      </c>
      <c r="D167" s="289">
        <v>0.29599999999999999</v>
      </c>
      <c r="E167" s="277">
        <v>0.29599999999999999</v>
      </c>
      <c r="F167" s="501">
        <f>E167</f>
        <v>0.29599999999999999</v>
      </c>
      <c r="G167" s="137">
        <v>2447</v>
      </c>
      <c r="H167" s="433" t="s">
        <v>38</v>
      </c>
      <c r="I167" s="165"/>
      <c r="J167" s="165"/>
      <c r="K167" s="165"/>
      <c r="L167" s="165"/>
      <c r="M167" s="165"/>
      <c r="N167" s="165"/>
      <c r="O167" s="165"/>
      <c r="P167" s="165"/>
      <c r="Q167" s="165">
        <v>1996</v>
      </c>
      <c r="R167" s="165">
        <v>600</v>
      </c>
      <c r="S167" s="1533">
        <v>46010072917</v>
      </c>
      <c r="T167" s="1533" t="s">
        <v>1311</v>
      </c>
    </row>
    <row r="168" spans="1:20" ht="12" customHeight="1" x14ac:dyDescent="0.2">
      <c r="A168" s="164" t="s">
        <v>1541</v>
      </c>
      <c r="B168" s="1067" t="s">
        <v>1305</v>
      </c>
      <c r="C168" s="1054">
        <v>0</v>
      </c>
      <c r="D168" s="1055">
        <v>0.20699999999999999</v>
      </c>
      <c r="E168" s="267">
        <v>0.20699999999999999</v>
      </c>
      <c r="F168" s="1070">
        <f>E168</f>
        <v>0.20699999999999999</v>
      </c>
      <c r="G168" s="1056">
        <v>828</v>
      </c>
      <c r="H168" s="923" t="s">
        <v>16</v>
      </c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537">
        <v>46010056823</v>
      </c>
      <c r="T168" s="1537" t="s">
        <v>1311</v>
      </c>
    </row>
    <row r="169" spans="1:20" ht="12" customHeight="1" x14ac:dyDescent="0.2">
      <c r="A169" s="405" t="s">
        <v>1542</v>
      </c>
      <c r="B169" s="1076" t="s">
        <v>1306</v>
      </c>
      <c r="C169" s="494">
        <v>0</v>
      </c>
      <c r="D169" s="257">
        <v>8.4000000000000005E-2</v>
      </c>
      <c r="E169" s="258">
        <v>8.4000000000000005E-2</v>
      </c>
      <c r="F169" s="495"/>
      <c r="G169" s="1057">
        <v>252</v>
      </c>
      <c r="H169" s="407" t="s">
        <v>16</v>
      </c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534">
        <v>46010011535</v>
      </c>
      <c r="T169" s="1534" t="s">
        <v>1311</v>
      </c>
    </row>
    <row r="170" spans="1:20" ht="12" customHeight="1" x14ac:dyDescent="0.2">
      <c r="A170" s="410"/>
      <c r="B170" s="1077"/>
      <c r="C170" s="1064">
        <v>8.4000000000000005E-2</v>
      </c>
      <c r="D170" s="1065">
        <v>0.125</v>
      </c>
      <c r="E170" s="1066">
        <v>4.1000000000000002E-2</v>
      </c>
      <c r="F170" s="497">
        <f>SUM(E169:E170)</f>
        <v>0.125</v>
      </c>
      <c r="G170" s="128">
        <v>205</v>
      </c>
      <c r="H170" s="946" t="s">
        <v>16</v>
      </c>
      <c r="I170" s="410"/>
      <c r="J170" s="410"/>
      <c r="K170" s="410"/>
      <c r="L170" s="410"/>
      <c r="M170" s="410"/>
      <c r="N170" s="410"/>
      <c r="O170" s="410"/>
      <c r="P170" s="410"/>
      <c r="Q170" s="410"/>
      <c r="R170" s="410"/>
      <c r="S170" s="204">
        <v>46010011534</v>
      </c>
      <c r="T170" s="204" t="s">
        <v>1311</v>
      </c>
    </row>
    <row r="171" spans="1:20" ht="12" customHeight="1" x14ac:dyDescent="0.2">
      <c r="A171" s="405" t="s">
        <v>1543</v>
      </c>
      <c r="B171" s="1076" t="s">
        <v>1307</v>
      </c>
      <c r="C171" s="494">
        <v>0</v>
      </c>
      <c r="D171" s="257">
        <v>0.22</v>
      </c>
      <c r="E171" s="258">
        <v>0.22</v>
      </c>
      <c r="F171" s="495"/>
      <c r="G171" s="1057">
        <v>1496</v>
      </c>
      <c r="H171" s="407" t="s">
        <v>38</v>
      </c>
      <c r="I171" s="133"/>
      <c r="J171" s="133"/>
      <c r="K171" s="133"/>
      <c r="L171" s="133"/>
      <c r="M171" s="133"/>
      <c r="N171" s="133"/>
      <c r="O171" s="133"/>
      <c r="P171" s="133"/>
      <c r="Q171" s="133">
        <v>6360</v>
      </c>
      <c r="R171" s="133">
        <f>1370+1018</f>
        <v>2388</v>
      </c>
      <c r="S171" s="1534">
        <v>46010073930</v>
      </c>
      <c r="T171" s="1534" t="s">
        <v>1311</v>
      </c>
    </row>
    <row r="172" spans="1:20" ht="12" customHeight="1" x14ac:dyDescent="0.2">
      <c r="A172" s="164"/>
      <c r="B172" s="1067"/>
      <c r="C172" s="496">
        <v>0.22</v>
      </c>
      <c r="D172" s="260">
        <v>0.65700000000000003</v>
      </c>
      <c r="E172" s="261">
        <v>0.437</v>
      </c>
      <c r="F172" s="497"/>
      <c r="G172" s="1060">
        <v>2972</v>
      </c>
      <c r="H172" s="409" t="s">
        <v>38</v>
      </c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536">
        <v>46010124346</v>
      </c>
      <c r="T172" s="1536" t="s">
        <v>1311</v>
      </c>
    </row>
    <row r="173" spans="1:20" ht="12" customHeight="1" x14ac:dyDescent="0.2">
      <c r="A173" s="164"/>
      <c r="B173" s="1067"/>
      <c r="C173" s="496">
        <v>0.65700000000000003</v>
      </c>
      <c r="D173" s="260">
        <v>0.92800000000000005</v>
      </c>
      <c r="E173" s="261">
        <v>0.27100000000000002</v>
      </c>
      <c r="F173" s="497"/>
      <c r="G173" s="1060">
        <v>2005</v>
      </c>
      <c r="H173" s="409" t="s">
        <v>18</v>
      </c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536">
        <v>46010124346</v>
      </c>
      <c r="T173" s="1536" t="s">
        <v>1311</v>
      </c>
    </row>
    <row r="174" spans="1:20" ht="12" customHeight="1" x14ac:dyDescent="0.2">
      <c r="A174" s="164"/>
      <c r="B174" s="1067"/>
      <c r="C174" s="496">
        <v>0.92800000000000005</v>
      </c>
      <c r="D174" s="260">
        <v>1.371</v>
      </c>
      <c r="E174" s="261">
        <v>0.443</v>
      </c>
      <c r="F174" s="497"/>
      <c r="G174" s="1060">
        <v>3278</v>
      </c>
      <c r="H174" s="409" t="s">
        <v>18</v>
      </c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536">
        <v>46010145344</v>
      </c>
      <c r="T174" s="1536" t="s">
        <v>1311</v>
      </c>
    </row>
    <row r="175" spans="1:20" ht="12" customHeight="1" x14ac:dyDescent="0.2">
      <c r="A175" s="410"/>
      <c r="B175" s="1077"/>
      <c r="C175" s="498">
        <v>1.371</v>
      </c>
      <c r="D175" s="263">
        <v>2</v>
      </c>
      <c r="E175" s="264">
        <v>0.629</v>
      </c>
      <c r="F175" s="499">
        <f>SUM(E171:E175)</f>
        <v>2</v>
      </c>
      <c r="G175" s="1074">
        <v>4655</v>
      </c>
      <c r="H175" s="412" t="s">
        <v>18</v>
      </c>
      <c r="I175" s="135"/>
      <c r="J175" s="135"/>
      <c r="K175" s="135"/>
      <c r="L175" s="135"/>
      <c r="M175" s="135"/>
      <c r="N175" s="135"/>
      <c r="O175" s="135"/>
      <c r="P175" s="135"/>
      <c r="Q175" s="135">
        <v>1240</v>
      </c>
      <c r="R175" s="135">
        <v>620</v>
      </c>
      <c r="S175" s="1495">
        <v>46010166115</v>
      </c>
      <c r="T175" s="1495" t="s">
        <v>1311</v>
      </c>
    </row>
    <row r="176" spans="1:20" ht="12" customHeight="1" x14ac:dyDescent="0.2">
      <c r="A176" s="405" t="s">
        <v>1544</v>
      </c>
      <c r="B176" s="1076" t="s">
        <v>1308</v>
      </c>
      <c r="C176" s="494">
        <v>0</v>
      </c>
      <c r="D176" s="257">
        <v>0.44400000000000001</v>
      </c>
      <c r="E176" s="258">
        <v>0.44400000000000001</v>
      </c>
      <c r="F176" s="1073"/>
      <c r="G176" s="124">
        <v>2664</v>
      </c>
      <c r="H176" s="407" t="s">
        <v>18</v>
      </c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534">
        <v>46010113706</v>
      </c>
      <c r="T176" s="1534" t="s">
        <v>1311</v>
      </c>
    </row>
    <row r="177" spans="1:20" ht="12" customHeight="1" x14ac:dyDescent="0.2">
      <c r="A177" s="164"/>
      <c r="B177" s="1067"/>
      <c r="C177" s="496">
        <v>0.44400000000000001</v>
      </c>
      <c r="D177" s="260">
        <v>0.83499999999999996</v>
      </c>
      <c r="E177" s="261">
        <v>0.39100000000000001</v>
      </c>
      <c r="F177" s="497"/>
      <c r="G177" s="1060">
        <v>3128</v>
      </c>
      <c r="H177" s="1082" t="s">
        <v>18</v>
      </c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536">
        <v>46010113706</v>
      </c>
      <c r="T177" s="1536" t="s">
        <v>1311</v>
      </c>
    </row>
    <row r="178" spans="1:20" ht="12" customHeight="1" x14ac:dyDescent="0.2">
      <c r="A178" s="410"/>
      <c r="B178" s="1077"/>
      <c r="C178" s="496">
        <v>0.83499999999999996</v>
      </c>
      <c r="D178" s="260">
        <v>1.77</v>
      </c>
      <c r="E178" s="261">
        <v>0.93500000000000005</v>
      </c>
      <c r="F178" s="499">
        <f>SUM(E176:E178)</f>
        <v>1.77</v>
      </c>
      <c r="G178" s="1060">
        <v>4208</v>
      </c>
      <c r="H178" s="1082" t="s">
        <v>18</v>
      </c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536">
        <v>46010156333</v>
      </c>
      <c r="T178" s="1536" t="s">
        <v>1311</v>
      </c>
    </row>
    <row r="179" spans="1:20" ht="12" customHeight="1" x14ac:dyDescent="0.2">
      <c r="A179" s="165" t="s">
        <v>2113</v>
      </c>
      <c r="B179" s="1103" t="s">
        <v>1309</v>
      </c>
      <c r="C179" s="500">
        <v>0</v>
      </c>
      <c r="D179" s="289">
        <v>7.3999999999999996E-2</v>
      </c>
      <c r="E179" s="277">
        <v>7.3999999999999996E-2</v>
      </c>
      <c r="F179" s="501">
        <f>E179</f>
        <v>7.3999999999999996E-2</v>
      </c>
      <c r="G179" s="137">
        <v>222</v>
      </c>
      <c r="H179" s="433" t="s">
        <v>17</v>
      </c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533">
        <v>46010011811</v>
      </c>
      <c r="T179" s="1533" t="s">
        <v>1311</v>
      </c>
    </row>
    <row r="180" spans="1:20" ht="12" customHeight="1" x14ac:dyDescent="0.2">
      <c r="A180" s="164" t="s">
        <v>2114</v>
      </c>
      <c r="B180" s="1062" t="s">
        <v>1310</v>
      </c>
      <c r="C180" s="494">
        <v>0</v>
      </c>
      <c r="D180" s="257">
        <v>0.21099999999999999</v>
      </c>
      <c r="E180" s="258">
        <v>0.21099999999999999</v>
      </c>
      <c r="F180" s="495"/>
      <c r="G180" s="1057">
        <v>1055</v>
      </c>
      <c r="H180" s="407" t="s">
        <v>16</v>
      </c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535">
        <v>46010103610</v>
      </c>
      <c r="T180" s="1535" t="s">
        <v>1311</v>
      </c>
    </row>
    <row r="181" spans="1:20" ht="12" customHeight="1" x14ac:dyDescent="0.2">
      <c r="A181" s="164"/>
      <c r="B181" s="1071"/>
      <c r="C181" s="496">
        <v>0.21099999999999999</v>
      </c>
      <c r="D181" s="260">
        <v>0.46299999999999997</v>
      </c>
      <c r="E181" s="261">
        <v>0.252</v>
      </c>
      <c r="F181" s="497"/>
      <c r="G181" s="1060">
        <v>1260</v>
      </c>
      <c r="H181" s="409" t="s">
        <v>16</v>
      </c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536">
        <v>46010104509</v>
      </c>
      <c r="T181" s="1536" t="s">
        <v>1311</v>
      </c>
    </row>
    <row r="182" spans="1:20" ht="12" customHeight="1" x14ac:dyDescent="0.2">
      <c r="A182" s="410"/>
      <c r="B182" s="1063"/>
      <c r="C182" s="498">
        <v>0.46299999999999997</v>
      </c>
      <c r="D182" s="263">
        <v>0.82599999999999996</v>
      </c>
      <c r="E182" s="264">
        <v>0.36299999999999999</v>
      </c>
      <c r="F182" s="499">
        <f>SUM(E180:E182)</f>
        <v>0.82599999999999996</v>
      </c>
      <c r="G182" s="1074">
        <v>1997</v>
      </c>
      <c r="H182" s="412" t="s">
        <v>16</v>
      </c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495">
        <v>46010105045</v>
      </c>
      <c r="T182" s="1495" t="s">
        <v>1311</v>
      </c>
    </row>
    <row r="183" spans="1:20" ht="5.0999999999999996" customHeight="1" x14ac:dyDescent="0.2">
      <c r="A183" s="28"/>
      <c r="B183" s="29"/>
      <c r="E183" s="23"/>
      <c r="F183" s="23"/>
      <c r="L183" s="45"/>
      <c r="M183" s="41"/>
      <c r="Q183" s="41"/>
      <c r="R183" s="41"/>
    </row>
    <row r="184" spans="1:20" ht="12" customHeight="1" x14ac:dyDescent="0.2">
      <c r="A184" s="30" t="s">
        <v>1212</v>
      </c>
      <c r="B184" s="17"/>
      <c r="C184" s="17"/>
      <c r="D184" s="17"/>
      <c r="E184" s="37"/>
      <c r="F184" s="304">
        <f>SUM(F8:F182)</f>
        <v>50.954000000000015</v>
      </c>
      <c r="G184" s="31">
        <f>SUM(G8:G182)</f>
        <v>322149</v>
      </c>
      <c r="H184" s="18"/>
      <c r="I184" s="8"/>
      <c r="J184" s="19"/>
      <c r="K184" s="20" t="s">
        <v>19</v>
      </c>
      <c r="L184" s="46">
        <f>SUM(L8:L182)</f>
        <v>45</v>
      </c>
      <c r="M184" s="42">
        <f>SUM(M8:M182)</f>
        <v>318</v>
      </c>
      <c r="N184" s="16"/>
      <c r="O184" s="16"/>
      <c r="P184" s="20" t="s">
        <v>20</v>
      </c>
      <c r="Q184" s="42">
        <f>SUM(Q8:Q182)</f>
        <v>59771</v>
      </c>
      <c r="R184" s="42">
        <f>SUM(R8:R182)</f>
        <v>24278</v>
      </c>
      <c r="S184" s="16"/>
    </row>
    <row r="185" spans="1:20" ht="12" customHeight="1" x14ac:dyDescent="0.2">
      <c r="A185" s="32" t="s">
        <v>21</v>
      </c>
      <c r="B185" s="21"/>
      <c r="C185" s="21"/>
      <c r="D185" s="21"/>
      <c r="E185" s="37"/>
      <c r="F185" s="47">
        <f>SUMIF(H8:H182,"melnais",E8:E182)+SUMIF(H8:H182,"virsmas aps.",E8:E182)</f>
        <v>29.541</v>
      </c>
      <c r="G185" s="48">
        <f>SUMIF(H8:H182,"melnais",G8:G182)+SUMIF(H8:H182,"virsmas aps.",G8:G182)</f>
        <v>209658</v>
      </c>
      <c r="H185" s="22"/>
      <c r="I185" s="23"/>
      <c r="J185" s="16"/>
      <c r="K185" s="16"/>
      <c r="L185" s="24"/>
      <c r="M185" s="24"/>
      <c r="N185" s="16"/>
      <c r="O185" s="16"/>
      <c r="P185" s="16"/>
      <c r="Q185" s="16"/>
      <c r="R185" s="16"/>
      <c r="S185" s="16"/>
    </row>
    <row r="186" spans="1:20" ht="12" customHeight="1" x14ac:dyDescent="0.2">
      <c r="A186" s="32" t="s">
        <v>22</v>
      </c>
      <c r="B186" s="21"/>
      <c r="C186" s="21"/>
      <c r="D186" s="21"/>
      <c r="E186" s="37"/>
      <c r="F186" s="47">
        <f>SUMIF(H8:H182,"bruģis",E8:E182)</f>
        <v>5.1850000000000005</v>
      </c>
      <c r="G186" s="48">
        <f>SUMIF(H8:H182,"bruģis",G8:G182)</f>
        <v>34742</v>
      </c>
      <c r="I186" s="58"/>
      <c r="J186" s="58"/>
      <c r="K186" s="58"/>
      <c r="N186" s="16"/>
      <c r="O186" s="16"/>
      <c r="P186" s="16"/>
      <c r="Q186" s="16"/>
      <c r="R186" s="16"/>
      <c r="S186" s="16"/>
    </row>
    <row r="187" spans="1:20" ht="12" customHeight="1" x14ac:dyDescent="0.2">
      <c r="A187" s="32" t="s">
        <v>23</v>
      </c>
      <c r="B187" s="21"/>
      <c r="C187" s="21"/>
      <c r="D187" s="21"/>
      <c r="E187" s="37"/>
      <c r="F187" s="47">
        <f>SUMIF(H8:H182,"grants",E8:E182)</f>
        <v>15.441999999999998</v>
      </c>
      <c r="G187" s="48">
        <f>SUMIF(H8:H182,"grants",G8:G182)</f>
        <v>75211</v>
      </c>
      <c r="I187" s="58"/>
      <c r="J187" s="16"/>
      <c r="K187" s="58" t="s">
        <v>46</v>
      </c>
      <c r="N187" s="16"/>
      <c r="O187" s="16"/>
      <c r="P187" s="16"/>
      <c r="Q187" s="16"/>
      <c r="R187" s="16"/>
      <c r="S187" s="16"/>
    </row>
    <row r="188" spans="1:20" ht="12" customHeight="1" x14ac:dyDescent="0.2">
      <c r="A188" s="32" t="s">
        <v>25</v>
      </c>
      <c r="B188" s="21"/>
      <c r="C188" s="21"/>
      <c r="D188" s="21"/>
      <c r="E188" s="37"/>
      <c r="F188" s="47">
        <f>SUMIF(H8:H182,"cits segums",E8:E182)</f>
        <v>0.78599999999999992</v>
      </c>
      <c r="G188" s="48">
        <f>SUMIF(H8:H182,"cits segums",G8:G182)</f>
        <v>2538</v>
      </c>
      <c r="H188" s="23"/>
      <c r="I188" s="8"/>
      <c r="J188" s="25"/>
      <c r="N188" s="16"/>
      <c r="O188" s="16"/>
      <c r="P188" s="16"/>
      <c r="Q188" s="16"/>
      <c r="R188" s="16"/>
      <c r="S188" s="16"/>
    </row>
    <row r="189" spans="1:20" ht="5.0999999999999996" customHeight="1" x14ac:dyDescent="0.2">
      <c r="A189" s="5"/>
      <c r="B189" s="5"/>
      <c r="C189" s="5"/>
      <c r="D189" s="5"/>
      <c r="E189" s="26"/>
      <c r="F189" s="26"/>
      <c r="G189" s="33"/>
      <c r="H189" s="14"/>
      <c r="I189" s="8"/>
      <c r="J189" s="16"/>
      <c r="N189" s="16"/>
      <c r="O189" s="16"/>
      <c r="P189" s="16"/>
      <c r="Q189" s="16"/>
      <c r="R189" s="16"/>
      <c r="S189" s="16"/>
    </row>
    <row r="190" spans="1:20" ht="12" customHeight="1" x14ac:dyDescent="0.2">
      <c r="A190" s="4" t="s">
        <v>45</v>
      </c>
      <c r="B190" s="50" t="str">
        <f>AN!B65</f>
        <v>SIA "Ceļu inženieri" ceļu būvtehiķis Uldis Bite</v>
      </c>
      <c r="C190" s="50"/>
      <c r="D190" s="50"/>
      <c r="E190" s="50"/>
      <c r="F190" s="27"/>
      <c r="G190" s="54" t="s">
        <v>41</v>
      </c>
      <c r="H190" s="1588" t="str">
        <f>AN!I65</f>
        <v>2024.gada 4.novembris</v>
      </c>
      <c r="I190" s="1588"/>
      <c r="J190" s="53"/>
      <c r="K190" s="54" t="s">
        <v>42</v>
      </c>
      <c r="L190" s="27"/>
      <c r="M190" s="27"/>
      <c r="P190" s="16"/>
      <c r="Q190" s="16"/>
      <c r="R190" s="16"/>
      <c r="S190" s="16"/>
    </row>
    <row r="191" spans="1:20" ht="5.0999999999999996" customHeight="1" x14ac:dyDescent="0.2">
      <c r="A191" s="6"/>
      <c r="B191" s="51"/>
      <c r="C191" s="51"/>
      <c r="D191" s="51"/>
      <c r="E191" s="51"/>
      <c r="F191" s="57"/>
      <c r="G191" s="52"/>
      <c r="H191" s="51"/>
      <c r="I191" s="51"/>
      <c r="J191" s="52"/>
      <c r="K191" s="55"/>
      <c r="M191" s="57"/>
      <c r="N191" s="57"/>
      <c r="O191" s="39"/>
      <c r="P191" s="16"/>
      <c r="Q191" s="16"/>
      <c r="R191" s="16"/>
      <c r="S191" s="16"/>
    </row>
    <row r="192" spans="1:20" ht="12" customHeight="1" x14ac:dyDescent="0.2">
      <c r="A192" s="4" t="s">
        <v>44</v>
      </c>
      <c r="B192" s="50" t="str">
        <f>AN!B67</f>
        <v>Dobeles novada domes priekšsēdētājs Ivars Gorskis</v>
      </c>
      <c r="C192" s="50"/>
      <c r="D192" s="50"/>
      <c r="E192" s="50"/>
      <c r="F192" s="27"/>
      <c r="G192" s="54" t="s">
        <v>41</v>
      </c>
      <c r="H192" s="1588"/>
      <c r="I192" s="1588"/>
      <c r="J192" s="53"/>
      <c r="K192" s="54" t="s">
        <v>42</v>
      </c>
      <c r="L192" s="27"/>
      <c r="M192" s="27"/>
      <c r="P192" s="16"/>
      <c r="Q192" s="16"/>
      <c r="R192" s="16"/>
      <c r="S192" s="16"/>
    </row>
    <row r="193" spans="1:20" ht="5.0999999999999996" customHeight="1" x14ac:dyDescent="0.2">
      <c r="A193" s="4"/>
      <c r="B193" s="51"/>
      <c r="C193" s="51"/>
      <c r="D193" s="51"/>
      <c r="E193" s="51"/>
      <c r="F193" s="57"/>
      <c r="G193" s="52"/>
      <c r="H193" s="51"/>
      <c r="I193" s="51"/>
      <c r="J193" s="52"/>
      <c r="K193" s="55"/>
      <c r="M193" s="57"/>
      <c r="N193" s="57"/>
      <c r="O193" s="39"/>
      <c r="P193" s="16"/>
      <c r="Q193" s="16"/>
      <c r="R193" s="16"/>
      <c r="S193" s="16"/>
    </row>
    <row r="194" spans="1:20" ht="12" customHeight="1" x14ac:dyDescent="0.2">
      <c r="A194" s="4" t="s">
        <v>43</v>
      </c>
      <c r="B194" s="50" t="str">
        <f>AN!B69</f>
        <v>VSIA "Latvijas Valsts ceļi" Zemgales reģisonālā nodaļa</v>
      </c>
      <c r="C194" s="50"/>
      <c r="D194" s="50"/>
      <c r="E194" s="50"/>
      <c r="F194" s="27"/>
      <c r="G194" s="54" t="s">
        <v>41</v>
      </c>
      <c r="H194" s="1588"/>
      <c r="I194" s="1588"/>
      <c r="J194" s="53"/>
      <c r="K194" s="54" t="s">
        <v>42</v>
      </c>
      <c r="L194" s="27"/>
      <c r="M194" s="27"/>
      <c r="P194" s="16"/>
      <c r="Q194" s="16"/>
      <c r="R194" s="16"/>
      <c r="S194" s="16"/>
    </row>
    <row r="195" spans="1:20" ht="5.0999999999999996" customHeight="1" x14ac:dyDescent="0.2">
      <c r="C195" s="1589"/>
      <c r="D195" s="1589"/>
      <c r="E195" s="1589"/>
      <c r="F195" s="1590"/>
      <c r="G195" s="1590"/>
      <c r="H195" s="1589"/>
      <c r="I195" s="1589"/>
      <c r="J195" s="1590"/>
      <c r="K195" s="1590"/>
      <c r="M195" s="1591"/>
      <c r="N195" s="1591"/>
      <c r="O195" s="39"/>
    </row>
    <row r="196" spans="1:20" ht="14.1" customHeight="1" x14ac:dyDescent="0.25">
      <c r="A196" s="16"/>
      <c r="B196" s="1592"/>
      <c r="C196" s="1592"/>
      <c r="D196" s="1592"/>
      <c r="E196" s="1592"/>
      <c r="F196" s="1592"/>
      <c r="G196" s="1592"/>
      <c r="H196" s="1592"/>
      <c r="I196" s="1592"/>
      <c r="J196" s="1592"/>
      <c r="K196" s="1592"/>
      <c r="L196" s="1592"/>
      <c r="M196" s="1592"/>
      <c r="N196" s="1592"/>
      <c r="O196" s="1592"/>
      <c r="P196" s="1592"/>
      <c r="Q196" s="1592"/>
      <c r="R196" s="1592"/>
      <c r="S196" s="1592"/>
      <c r="T196" s="56"/>
    </row>
  </sheetData>
  <mergeCells count="28">
    <mergeCell ref="S3:S5"/>
    <mergeCell ref="T3:T6"/>
    <mergeCell ref="C4:H4"/>
    <mergeCell ref="I4:P4"/>
    <mergeCell ref="Q4:R5"/>
    <mergeCell ref="C5:D5"/>
    <mergeCell ref="K32:K33"/>
    <mergeCell ref="H190:I190"/>
    <mergeCell ref="H192:I192"/>
    <mergeCell ref="D1:O2"/>
    <mergeCell ref="A3:A6"/>
    <mergeCell ref="C3:R3"/>
    <mergeCell ref="H194:I194"/>
    <mergeCell ref="C195:K195"/>
    <mergeCell ref="M195:N195"/>
    <mergeCell ref="B196:S196"/>
    <mergeCell ref="M5:M6"/>
    <mergeCell ref="N5:N6"/>
    <mergeCell ref="O5:O6"/>
    <mergeCell ref="P5:P6"/>
    <mergeCell ref="E7:F7"/>
    <mergeCell ref="E5:F5"/>
    <mergeCell ref="G5:G6"/>
    <mergeCell ref="H5:H6"/>
    <mergeCell ref="I5:I6"/>
    <mergeCell ref="J5:K5"/>
    <mergeCell ref="L5:L6"/>
    <mergeCell ref="B3:B6"/>
  </mergeCells>
  <phoneticPr fontId="44" type="noConversion"/>
  <pageMargins left="0.19685039370078741" right="0.19685039370078741" top="0.255" bottom="0.48749999999999999" header="0.31496062992125984" footer="0.31496062992125984"/>
  <pageSetup paperSize="9" scale="81" orientation="landscape" r:id="rId1"/>
  <headerFooter>
    <oddFooter xml:space="preserve">&amp;RLapa &amp;P no &amp;N </oddFooter>
  </headerFooter>
  <rowBreaks count="1" manualBreakCount="1">
    <brk id="17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4FA7-971A-49F1-B471-3F454326A13C}">
  <dimension ref="A1:U43"/>
  <sheetViews>
    <sheetView showGridLines="0" view="pageLayout" zoomScaleNormal="100" zoomScaleSheetLayoutView="100" workbookViewId="0">
      <selection activeCell="T29" sqref="T29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1080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10" t="s">
        <v>2052</v>
      </c>
      <c r="B8" s="343" t="s">
        <v>1082</v>
      </c>
      <c r="C8" s="308" t="s">
        <v>1083</v>
      </c>
      <c r="D8" s="476">
        <v>0</v>
      </c>
      <c r="E8" s="476">
        <v>1.22</v>
      </c>
      <c r="F8" s="477">
        <v>1.22</v>
      </c>
      <c r="G8" s="478"/>
      <c r="H8" s="348">
        <v>5124</v>
      </c>
      <c r="I8" s="967" t="s">
        <v>18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>
        <v>46250030077</v>
      </c>
      <c r="U8" s="312"/>
    </row>
    <row r="9" spans="1:21" ht="12" customHeight="1" x14ac:dyDescent="0.2">
      <c r="A9" s="313"/>
      <c r="B9" s="333"/>
      <c r="C9" s="337"/>
      <c r="D9" s="479">
        <v>1.22</v>
      </c>
      <c r="E9" s="479">
        <v>1.31</v>
      </c>
      <c r="F9" s="480">
        <v>0.09</v>
      </c>
      <c r="G9" s="481"/>
      <c r="H9" s="349">
        <v>378</v>
      </c>
      <c r="I9" s="968" t="s">
        <v>16</v>
      </c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>
        <v>46250030077</v>
      </c>
      <c r="U9" s="317"/>
    </row>
    <row r="10" spans="1:21" ht="12" customHeight="1" x14ac:dyDescent="0.2">
      <c r="A10" s="313"/>
      <c r="B10" s="344"/>
      <c r="C10" s="969"/>
      <c r="D10" s="482">
        <v>1.31</v>
      </c>
      <c r="E10" s="482">
        <v>1.52</v>
      </c>
      <c r="F10" s="483">
        <v>0.21</v>
      </c>
      <c r="G10" s="484">
        <f>SUM(F8:F10)</f>
        <v>1.52</v>
      </c>
      <c r="H10" s="350">
        <v>882</v>
      </c>
      <c r="I10" s="970" t="s">
        <v>18</v>
      </c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>
        <v>46250030077</v>
      </c>
      <c r="U10" s="321"/>
    </row>
    <row r="11" spans="1:21" ht="12" customHeight="1" x14ac:dyDescent="0.2">
      <c r="A11" s="310" t="s">
        <v>2053</v>
      </c>
      <c r="B11" s="333" t="s">
        <v>1084</v>
      </c>
      <c r="C11" s="337" t="s">
        <v>1085</v>
      </c>
      <c r="D11" s="983">
        <v>0</v>
      </c>
      <c r="E11" s="983">
        <v>0.98</v>
      </c>
      <c r="F11" s="984">
        <v>0.98</v>
      </c>
      <c r="G11" s="985"/>
      <c r="H11" s="986">
        <v>3430</v>
      </c>
      <c r="I11" s="971" t="s">
        <v>16</v>
      </c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>
        <v>46250020037</v>
      </c>
      <c r="U11" s="972"/>
    </row>
    <row r="12" spans="1:21" ht="12" customHeight="1" x14ac:dyDescent="0.2">
      <c r="A12" s="318"/>
      <c r="B12" s="344"/>
      <c r="C12" s="334"/>
      <c r="D12" s="482">
        <v>0.98</v>
      </c>
      <c r="E12" s="482">
        <v>2.46</v>
      </c>
      <c r="F12" s="483">
        <v>1.48</v>
      </c>
      <c r="G12" s="484">
        <f>SUM(F11:F12)</f>
        <v>2.46</v>
      </c>
      <c r="H12" s="350">
        <v>5180</v>
      </c>
      <c r="I12" s="970" t="s">
        <v>16</v>
      </c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>
        <v>46250030078</v>
      </c>
      <c r="U12" s="321"/>
    </row>
    <row r="13" spans="1:21" ht="12" customHeight="1" x14ac:dyDescent="0.2">
      <c r="A13" s="313" t="s">
        <v>2054</v>
      </c>
      <c r="B13" s="333" t="s">
        <v>1086</v>
      </c>
      <c r="C13" s="353" t="s">
        <v>1087</v>
      </c>
      <c r="D13" s="476">
        <v>0.3</v>
      </c>
      <c r="E13" s="476">
        <v>0.49</v>
      </c>
      <c r="F13" s="477">
        <v>0.19</v>
      </c>
      <c r="G13" s="478"/>
      <c r="H13" s="348">
        <v>722</v>
      </c>
      <c r="I13" s="967" t="s">
        <v>16</v>
      </c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>
        <v>46250010069</v>
      </c>
      <c r="U13" s="312"/>
    </row>
    <row r="14" spans="1:21" ht="12" customHeight="1" x14ac:dyDescent="0.2">
      <c r="A14" s="973"/>
      <c r="B14" s="980"/>
      <c r="C14" s="974"/>
      <c r="D14" s="482">
        <v>0.49</v>
      </c>
      <c r="E14" s="482">
        <v>0.68</v>
      </c>
      <c r="F14" s="483">
        <v>0.19</v>
      </c>
      <c r="G14" s="484">
        <f>SUM(F13:F14)</f>
        <v>0.38</v>
      </c>
      <c r="H14" s="350">
        <v>722</v>
      </c>
      <c r="I14" s="970" t="s">
        <v>18</v>
      </c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>
        <v>46250010069</v>
      </c>
      <c r="U14" s="321"/>
    </row>
    <row r="15" spans="1:21" ht="12" customHeight="1" x14ac:dyDescent="0.2">
      <c r="A15" s="310" t="s">
        <v>2055</v>
      </c>
      <c r="B15" s="343" t="s">
        <v>1088</v>
      </c>
      <c r="C15" s="975" t="s">
        <v>1089</v>
      </c>
      <c r="D15" s="983">
        <v>0</v>
      </c>
      <c r="E15" s="983">
        <v>0.83</v>
      </c>
      <c r="F15" s="984">
        <v>0.83</v>
      </c>
      <c r="G15" s="985"/>
      <c r="H15" s="986">
        <v>4150</v>
      </c>
      <c r="I15" s="971" t="s">
        <v>18</v>
      </c>
      <c r="J15" s="972"/>
      <c r="K15" s="972"/>
      <c r="L15" s="972"/>
      <c r="M15" s="972"/>
      <c r="N15" s="972"/>
      <c r="O15" s="972"/>
      <c r="P15" s="972"/>
      <c r="Q15" s="972"/>
      <c r="R15" s="972"/>
      <c r="S15" s="972"/>
      <c r="T15" s="972">
        <v>46250010127</v>
      </c>
      <c r="U15" s="972"/>
    </row>
    <row r="16" spans="1:21" ht="12" customHeight="1" x14ac:dyDescent="0.2">
      <c r="A16" s="318"/>
      <c r="B16" s="344"/>
      <c r="C16" s="969"/>
      <c r="D16" s="482">
        <v>0.83</v>
      </c>
      <c r="E16" s="482">
        <v>1.5</v>
      </c>
      <c r="F16" s="483">
        <v>0.67</v>
      </c>
      <c r="G16" s="484">
        <f>SUM(F15:F16)</f>
        <v>1.5</v>
      </c>
      <c r="H16" s="350">
        <v>3015</v>
      </c>
      <c r="I16" s="970" t="s">
        <v>16</v>
      </c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>
        <v>46250010127</v>
      </c>
      <c r="U16" s="321"/>
    </row>
    <row r="17" spans="1:21" ht="12" customHeight="1" x14ac:dyDescent="0.2">
      <c r="A17" s="305" t="s">
        <v>2056</v>
      </c>
      <c r="B17" s="342" t="s">
        <v>1092</v>
      </c>
      <c r="C17" s="328" t="s">
        <v>1093</v>
      </c>
      <c r="D17" s="467">
        <v>0</v>
      </c>
      <c r="E17" s="467">
        <v>1.27</v>
      </c>
      <c r="F17" s="468">
        <v>1.27</v>
      </c>
      <c r="G17" s="469">
        <f>F17</f>
        <v>1.27</v>
      </c>
      <c r="H17" s="346">
        <v>5969</v>
      </c>
      <c r="I17" s="307" t="s">
        <v>16</v>
      </c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>
        <v>46250010118</v>
      </c>
      <c r="U17" s="305"/>
    </row>
    <row r="18" spans="1:21" ht="12" customHeight="1" x14ac:dyDescent="0.2">
      <c r="A18" s="336" t="s">
        <v>2057</v>
      </c>
      <c r="B18" s="981" t="s">
        <v>1102</v>
      </c>
      <c r="C18" s="978" t="s">
        <v>1103</v>
      </c>
      <c r="D18" s="964">
        <v>0</v>
      </c>
      <c r="E18" s="964">
        <v>1.32</v>
      </c>
      <c r="F18" s="669">
        <v>1.32</v>
      </c>
      <c r="G18" s="670"/>
      <c r="H18" s="683">
        <v>6732</v>
      </c>
      <c r="I18" s="629" t="s">
        <v>18</v>
      </c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>
        <v>46250010116</v>
      </c>
      <c r="U18" s="611"/>
    </row>
    <row r="19" spans="1:21" ht="12" customHeight="1" x14ac:dyDescent="0.2">
      <c r="A19" s="612"/>
      <c r="B19" s="982"/>
      <c r="C19" s="979"/>
      <c r="D19" s="965">
        <v>1.32</v>
      </c>
      <c r="E19" s="965">
        <v>2.4900000000000002</v>
      </c>
      <c r="F19" s="671">
        <v>1.17</v>
      </c>
      <c r="G19" s="672">
        <f>SUM(F18:F19)</f>
        <v>2.4900000000000002</v>
      </c>
      <c r="H19" s="684">
        <v>4450</v>
      </c>
      <c r="I19" s="630" t="s">
        <v>16</v>
      </c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>
        <v>46250010116</v>
      </c>
      <c r="U19" s="614"/>
    </row>
    <row r="20" spans="1:21" ht="12" customHeight="1" x14ac:dyDescent="0.2">
      <c r="A20" s="305" t="s">
        <v>2058</v>
      </c>
      <c r="B20" s="342" t="s">
        <v>1094</v>
      </c>
      <c r="C20" s="328" t="s">
        <v>1095</v>
      </c>
      <c r="D20" s="467">
        <v>0</v>
      </c>
      <c r="E20" s="467">
        <v>0.86</v>
      </c>
      <c r="F20" s="468">
        <v>0.86</v>
      </c>
      <c r="G20" s="469">
        <f>F20</f>
        <v>0.86</v>
      </c>
      <c r="H20" s="346">
        <v>3440</v>
      </c>
      <c r="I20" s="307" t="s">
        <v>16</v>
      </c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>
        <v>46250010117</v>
      </c>
      <c r="U20" s="305"/>
    </row>
    <row r="21" spans="1:21" ht="12" customHeight="1" x14ac:dyDescent="0.2">
      <c r="A21" s="310" t="s">
        <v>2059</v>
      </c>
      <c r="B21" s="343" t="s">
        <v>1096</v>
      </c>
      <c r="C21" s="308" t="s">
        <v>1097</v>
      </c>
      <c r="D21" s="476">
        <v>0</v>
      </c>
      <c r="E21" s="476">
        <v>1.62</v>
      </c>
      <c r="F21" s="477">
        <v>1.62</v>
      </c>
      <c r="G21" s="478"/>
      <c r="H21" s="348">
        <v>6480</v>
      </c>
      <c r="I21" s="311" t="s">
        <v>16</v>
      </c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>
        <v>46250010128</v>
      </c>
      <c r="U21" s="312"/>
    </row>
    <row r="22" spans="1:21" ht="12" customHeight="1" x14ac:dyDescent="0.2">
      <c r="A22" s="318"/>
      <c r="B22" s="344"/>
      <c r="C22" s="969"/>
      <c r="D22" s="482">
        <v>1.62</v>
      </c>
      <c r="E22" s="482">
        <v>2.94</v>
      </c>
      <c r="F22" s="483">
        <v>1.32</v>
      </c>
      <c r="G22" s="484">
        <f>SUM(F21:F22)</f>
        <v>2.9400000000000004</v>
      </c>
      <c r="H22" s="350">
        <v>5280</v>
      </c>
      <c r="I22" s="320" t="s">
        <v>16</v>
      </c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>
        <v>46250030080</v>
      </c>
      <c r="U22" s="321"/>
    </row>
    <row r="23" spans="1:21" ht="12" customHeight="1" x14ac:dyDescent="0.2">
      <c r="A23" s="310" t="s">
        <v>2060</v>
      </c>
      <c r="B23" s="343" t="s">
        <v>1098</v>
      </c>
      <c r="C23" s="308" t="s">
        <v>1099</v>
      </c>
      <c r="D23" s="476">
        <v>0.19</v>
      </c>
      <c r="E23" s="476">
        <v>0.66999999999999993</v>
      </c>
      <c r="F23" s="477">
        <v>0.48</v>
      </c>
      <c r="G23" s="478"/>
      <c r="H23" s="348">
        <v>1440</v>
      </c>
      <c r="I23" s="311" t="s">
        <v>17</v>
      </c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>
        <v>46250030079</v>
      </c>
      <c r="U23" s="312"/>
    </row>
    <row r="24" spans="1:21" ht="12" customHeight="1" x14ac:dyDescent="0.2">
      <c r="A24" s="318"/>
      <c r="B24" s="344"/>
      <c r="C24" s="319"/>
      <c r="D24" s="482">
        <v>0.66999999999999993</v>
      </c>
      <c r="E24" s="482">
        <v>1.3699999999999999</v>
      </c>
      <c r="F24" s="483">
        <v>0.7</v>
      </c>
      <c r="G24" s="484">
        <f>SUM(F23:F24)</f>
        <v>1.18</v>
      </c>
      <c r="H24" s="350">
        <v>2800</v>
      </c>
      <c r="I24" s="320" t="s">
        <v>16</v>
      </c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>
        <v>46250030079</v>
      </c>
      <c r="U24" s="321"/>
    </row>
    <row r="25" spans="1:21" ht="21.95" customHeight="1" x14ac:dyDescent="0.2">
      <c r="A25" s="305" t="s">
        <v>2061</v>
      </c>
      <c r="B25" s="342" t="s">
        <v>1100</v>
      </c>
      <c r="C25" s="335" t="s">
        <v>1101</v>
      </c>
      <c r="D25" s="467">
        <v>0</v>
      </c>
      <c r="E25" s="467">
        <v>2.14</v>
      </c>
      <c r="F25" s="468">
        <v>2.14</v>
      </c>
      <c r="G25" s="469">
        <f>F25</f>
        <v>2.14</v>
      </c>
      <c r="H25" s="346">
        <v>8132</v>
      </c>
      <c r="I25" s="307" t="s">
        <v>16</v>
      </c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>
        <v>46250030082</v>
      </c>
      <c r="U25" s="305"/>
    </row>
    <row r="26" spans="1:21" ht="12" customHeight="1" x14ac:dyDescent="0.2">
      <c r="A26" s="305" t="s">
        <v>2062</v>
      </c>
      <c r="B26" s="342" t="s">
        <v>1104</v>
      </c>
      <c r="C26" s="306" t="s">
        <v>1105</v>
      </c>
      <c r="D26" s="467">
        <v>0</v>
      </c>
      <c r="E26" s="467">
        <v>0.13</v>
      </c>
      <c r="F26" s="468">
        <v>0.13</v>
      </c>
      <c r="G26" s="469">
        <f>F26</f>
        <v>0.13</v>
      </c>
      <c r="H26" s="346">
        <v>375</v>
      </c>
      <c r="I26" s="307" t="s">
        <v>18</v>
      </c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>
        <v>46250010126</v>
      </c>
      <c r="U26" s="305" t="s">
        <v>1444</v>
      </c>
    </row>
    <row r="27" spans="1:21" ht="12" customHeight="1" x14ac:dyDescent="0.2">
      <c r="A27" s="305" t="s">
        <v>2063</v>
      </c>
      <c r="B27" s="342" t="s">
        <v>1090</v>
      </c>
      <c r="C27" s="335" t="s">
        <v>1091</v>
      </c>
      <c r="D27" s="467">
        <v>0</v>
      </c>
      <c r="E27" s="467">
        <v>0.18</v>
      </c>
      <c r="F27" s="468">
        <v>0.18</v>
      </c>
      <c r="G27" s="469">
        <f>F27</f>
        <v>0.18</v>
      </c>
      <c r="H27" s="987">
        <v>810</v>
      </c>
      <c r="I27" s="307" t="s">
        <v>18</v>
      </c>
      <c r="J27" s="342"/>
      <c r="K27" s="342"/>
      <c r="L27" s="305"/>
      <c r="M27" s="976"/>
      <c r="N27" s="342"/>
      <c r="O27" s="342"/>
      <c r="P27" s="342"/>
      <c r="Q27" s="342"/>
      <c r="R27" s="342"/>
      <c r="S27" s="342"/>
      <c r="T27" s="977">
        <v>46250010070034</v>
      </c>
      <c r="U27" s="305" t="s">
        <v>1444</v>
      </c>
    </row>
    <row r="28" spans="1:21" ht="12" customHeight="1" x14ac:dyDescent="0.2">
      <c r="A28" s="310" t="s">
        <v>2208</v>
      </c>
      <c r="B28" s="343"/>
      <c r="C28" s="1425" t="s">
        <v>1442</v>
      </c>
      <c r="D28" s="476">
        <v>0</v>
      </c>
      <c r="E28" s="476">
        <v>0.314</v>
      </c>
      <c r="F28" s="669">
        <v>0.314</v>
      </c>
      <c r="G28" s="670">
        <f>F28</f>
        <v>0.314</v>
      </c>
      <c r="H28" s="312">
        <v>1413</v>
      </c>
      <c r="I28" s="1278" t="s">
        <v>18</v>
      </c>
      <c r="J28" s="476"/>
      <c r="K28" s="476"/>
      <c r="L28" s="476"/>
      <c r="M28" s="476"/>
      <c r="N28" s="476"/>
      <c r="O28" s="1111"/>
      <c r="P28" s="476"/>
      <c r="Q28" s="476"/>
      <c r="R28" s="1111"/>
      <c r="S28" s="1111"/>
      <c r="T28" s="312">
        <v>46250010125</v>
      </c>
      <c r="U28" s="476" t="s">
        <v>1444</v>
      </c>
    </row>
    <row r="29" spans="1:21" ht="12" customHeight="1" x14ac:dyDescent="0.2">
      <c r="A29" s="305" t="s">
        <v>2209</v>
      </c>
      <c r="B29" s="342"/>
      <c r="C29" s="631" t="s">
        <v>1443</v>
      </c>
      <c r="D29" s="467">
        <v>0</v>
      </c>
      <c r="E29" s="467">
        <v>0.28199999999999997</v>
      </c>
      <c r="F29" s="667">
        <v>0.28199999999999997</v>
      </c>
      <c r="G29" s="668">
        <f>F29</f>
        <v>0.28199999999999997</v>
      </c>
      <c r="H29" s="305">
        <v>1325</v>
      </c>
      <c r="I29" s="1273" t="s">
        <v>18</v>
      </c>
      <c r="J29" s="467"/>
      <c r="K29" s="467"/>
      <c r="L29" s="467"/>
      <c r="M29" s="467"/>
      <c r="N29" s="467"/>
      <c r="O29" s="977"/>
      <c r="P29" s="467"/>
      <c r="Q29" s="467"/>
      <c r="R29" s="977"/>
      <c r="S29" s="977"/>
      <c r="T29" s="977">
        <v>46250010073014</v>
      </c>
      <c r="U29" s="467" t="s">
        <v>1444</v>
      </c>
    </row>
    <row r="30" spans="1:21" ht="5.0999999999999996" customHeight="1" x14ac:dyDescent="0.2">
      <c r="A30" s="28"/>
      <c r="B30" s="28"/>
      <c r="C30" s="29"/>
      <c r="F30" s="23"/>
      <c r="G30" s="23"/>
      <c r="M30" s="45"/>
      <c r="N30" s="41"/>
      <c r="R30" s="41"/>
      <c r="S30" s="41"/>
    </row>
    <row r="31" spans="1:21" ht="12" customHeight="1" x14ac:dyDescent="0.2">
      <c r="A31" s="30" t="s">
        <v>1081</v>
      </c>
      <c r="B31" s="17"/>
      <c r="C31" s="17"/>
      <c r="D31" s="17"/>
      <c r="E31" s="17"/>
      <c r="F31" s="37"/>
      <c r="G31" s="304">
        <f>SUM(G8:G29)</f>
        <v>17.646000000000001</v>
      </c>
      <c r="H31" s="31">
        <f>SUM(H8:H29)</f>
        <v>72249</v>
      </c>
      <c r="I31" s="18"/>
      <c r="J31" s="8"/>
      <c r="K31" s="19"/>
      <c r="L31" s="20" t="s">
        <v>19</v>
      </c>
      <c r="M31" s="46">
        <f>SUM(M8:M29)</f>
        <v>0</v>
      </c>
      <c r="N31" s="42">
        <f>SUM(N8:N29)</f>
        <v>0</v>
      </c>
      <c r="O31" s="16"/>
      <c r="P31" s="16"/>
      <c r="Q31" s="20" t="s">
        <v>20</v>
      </c>
      <c r="R31" s="42">
        <f>SUM(R8:R29)</f>
        <v>0</v>
      </c>
      <c r="S31" s="42">
        <f>SUM(S8:S29)</f>
        <v>0</v>
      </c>
      <c r="T31" s="16"/>
    </row>
    <row r="32" spans="1:21" ht="12" customHeight="1" x14ac:dyDescent="0.2">
      <c r="A32" s="32" t="s">
        <v>21</v>
      </c>
      <c r="B32" s="21"/>
      <c r="C32" s="21"/>
      <c r="D32" s="21"/>
      <c r="E32" s="21"/>
      <c r="F32" s="37"/>
      <c r="G32" s="47">
        <f>SUMIF(I8:I29,"melnais",F8:F29)+SUMIF(I8:I29,"virsmas aps.",F8:F29)</f>
        <v>4.6759999999999993</v>
      </c>
      <c r="H32" s="48">
        <f>SUMIF(I8:I29,"melnais",H8:H29)+SUMIF(I8:I29,"virsmas aps.",H8:H29)</f>
        <v>21533</v>
      </c>
      <c r="I32" s="22"/>
      <c r="J32" s="23"/>
      <c r="K32" s="16"/>
      <c r="L32" s="16"/>
      <c r="M32" s="24"/>
      <c r="N32" s="24"/>
      <c r="O32" s="16"/>
      <c r="P32" s="16"/>
      <c r="Q32" s="16"/>
      <c r="R32" s="16"/>
      <c r="S32" s="16"/>
      <c r="T32" s="16"/>
    </row>
    <row r="33" spans="1:21" ht="12" customHeight="1" x14ac:dyDescent="0.2">
      <c r="A33" s="32" t="s">
        <v>22</v>
      </c>
      <c r="B33" s="21"/>
      <c r="C33" s="21"/>
      <c r="D33" s="21"/>
      <c r="E33" s="21"/>
      <c r="F33" s="37"/>
      <c r="G33" s="47">
        <f>SUMIF(I8:I29,"bruģis",F8:F29)</f>
        <v>0</v>
      </c>
      <c r="H33" s="48">
        <f>SUMIF(I8:I29,"bruģis",H8:H29)</f>
        <v>0</v>
      </c>
      <c r="J33" s="58"/>
      <c r="K33" s="58"/>
      <c r="L33" s="58"/>
      <c r="O33" s="16"/>
      <c r="P33" s="16"/>
      <c r="Q33" s="16"/>
      <c r="R33" s="16"/>
      <c r="S33" s="16"/>
      <c r="T33" s="16"/>
    </row>
    <row r="34" spans="1:21" ht="12" customHeight="1" x14ac:dyDescent="0.2">
      <c r="A34" s="32" t="s">
        <v>23</v>
      </c>
      <c r="B34" s="21"/>
      <c r="C34" s="21"/>
      <c r="D34" s="21"/>
      <c r="E34" s="21"/>
      <c r="F34" s="37"/>
      <c r="G34" s="47">
        <f>SUMIF(I8:I29,"grants",F8:F29)</f>
        <v>12.49</v>
      </c>
      <c r="H34" s="48">
        <f>SUMIF(I8:I29,"grants",H8:H29)</f>
        <v>49276</v>
      </c>
      <c r="J34" s="58"/>
      <c r="K34" s="16"/>
      <c r="L34" s="58" t="s">
        <v>46</v>
      </c>
      <c r="O34" s="16"/>
      <c r="P34" s="16"/>
      <c r="Q34" s="16"/>
      <c r="R34" s="16"/>
      <c r="S34" s="16"/>
      <c r="T34" s="16"/>
    </row>
    <row r="35" spans="1:21" ht="12" customHeight="1" x14ac:dyDescent="0.2">
      <c r="A35" s="32" t="s">
        <v>25</v>
      </c>
      <c r="B35" s="21"/>
      <c r="C35" s="21"/>
      <c r="D35" s="21"/>
      <c r="E35" s="21"/>
      <c r="F35" s="37"/>
      <c r="G35" s="47">
        <f>SUMIF(I8:I29,"cits segums",F8:F29)</f>
        <v>0.48</v>
      </c>
      <c r="H35" s="48">
        <f>SUMIF(I8:I29,"cits segums",H8:H29)</f>
        <v>1440</v>
      </c>
      <c r="I35" s="23"/>
      <c r="J35" s="8"/>
      <c r="K35" s="25"/>
      <c r="O35" s="16"/>
      <c r="P35" s="16"/>
      <c r="Q35" s="16"/>
      <c r="R35" s="16"/>
      <c r="S35" s="16"/>
      <c r="T35" s="16"/>
    </row>
    <row r="36" spans="1:21" ht="5.0999999999999996" customHeight="1" x14ac:dyDescent="0.2">
      <c r="A36" s="5"/>
      <c r="B36" s="5"/>
      <c r="C36" s="5"/>
      <c r="D36" s="5"/>
      <c r="E36" s="5"/>
      <c r="F36" s="26"/>
      <c r="G36" s="26"/>
      <c r="H36" s="33"/>
      <c r="I36" s="14"/>
      <c r="J36" s="8"/>
      <c r="K36" s="16"/>
      <c r="O36" s="16"/>
      <c r="P36" s="16"/>
      <c r="Q36" s="16"/>
      <c r="R36" s="16"/>
      <c r="S36" s="16"/>
      <c r="T36" s="16"/>
    </row>
    <row r="37" spans="1:21" ht="12" customHeight="1" x14ac:dyDescent="0.2">
      <c r="A37" s="4" t="s">
        <v>45</v>
      </c>
      <c r="B37" s="50" t="str">
        <f>AN!B65</f>
        <v>SIA "Ceļu inženieri" ceļu būvtehiķis Uldis Bite</v>
      </c>
      <c r="C37" s="50"/>
      <c r="D37" s="50"/>
      <c r="E37" s="50"/>
      <c r="F37" s="50"/>
      <c r="G37" s="27"/>
      <c r="H37" s="54" t="s">
        <v>41</v>
      </c>
      <c r="I37" s="1588" t="str">
        <f>AN!I65</f>
        <v>2024.gada 4.novembris</v>
      </c>
      <c r="J37" s="1588"/>
      <c r="K37" s="53"/>
      <c r="L37" s="54" t="s">
        <v>42</v>
      </c>
      <c r="M37" s="27"/>
      <c r="N37" s="27"/>
      <c r="Q37" s="16"/>
      <c r="R37" s="16"/>
      <c r="S37" s="16"/>
      <c r="T37" s="16"/>
    </row>
    <row r="38" spans="1:21" ht="5.0999999999999996" customHeight="1" x14ac:dyDescent="0.2">
      <c r="A38" s="6"/>
      <c r="B38" s="51"/>
      <c r="C38" s="51"/>
      <c r="D38" s="51"/>
      <c r="E38" s="51"/>
      <c r="F38" s="51"/>
      <c r="G38" s="57"/>
      <c r="H38" s="52"/>
      <c r="I38" s="51"/>
      <c r="J38" s="51"/>
      <c r="K38" s="52"/>
      <c r="L38" s="55"/>
      <c r="N38" s="57"/>
      <c r="O38" s="57"/>
      <c r="P38" s="39"/>
      <c r="Q38" s="16"/>
      <c r="R38" s="16"/>
      <c r="S38" s="16"/>
      <c r="T38" s="16"/>
    </row>
    <row r="39" spans="1:21" ht="12" customHeight="1" x14ac:dyDescent="0.2">
      <c r="A39" s="4" t="s">
        <v>44</v>
      </c>
      <c r="B39" s="50" t="str">
        <f>AN!B67</f>
        <v>Dobeles novada domes priekšsēdētājs Ivars Gorskis</v>
      </c>
      <c r="C39" s="50"/>
      <c r="D39" s="50"/>
      <c r="E39" s="50"/>
      <c r="F39" s="50"/>
      <c r="G39" s="27"/>
      <c r="H39" s="54" t="s">
        <v>41</v>
      </c>
      <c r="I39" s="1588"/>
      <c r="J39" s="1588"/>
      <c r="K39" s="53"/>
      <c r="L39" s="54" t="s">
        <v>42</v>
      </c>
      <c r="M39" s="27"/>
      <c r="N39" s="27"/>
      <c r="Q39" s="16"/>
      <c r="R39" s="16"/>
      <c r="S39" s="16"/>
      <c r="T39" s="16"/>
    </row>
    <row r="40" spans="1:21" ht="5.0999999999999996" customHeight="1" x14ac:dyDescent="0.2">
      <c r="A40" s="4"/>
      <c r="B40" s="51"/>
      <c r="C40" s="51"/>
      <c r="D40" s="51"/>
      <c r="E40" s="51"/>
      <c r="F40" s="51"/>
      <c r="G40" s="57"/>
      <c r="H40" s="52"/>
      <c r="I40" s="51"/>
      <c r="J40" s="51"/>
      <c r="K40" s="52"/>
      <c r="L40" s="55"/>
      <c r="N40" s="57"/>
      <c r="O40" s="57"/>
      <c r="P40" s="39"/>
      <c r="Q40" s="16"/>
      <c r="R40" s="16"/>
      <c r="S40" s="16"/>
      <c r="T40" s="16"/>
    </row>
    <row r="41" spans="1:21" ht="12" customHeight="1" x14ac:dyDescent="0.2">
      <c r="A41" s="4" t="s">
        <v>43</v>
      </c>
      <c r="B41" s="50" t="str">
        <f>AN!B69</f>
        <v>VSIA "Latvijas Valsts ceļi" Zemgales reģisonālā nodaļa</v>
      </c>
      <c r="C41" s="50"/>
      <c r="D41" s="50"/>
      <c r="E41" s="50"/>
      <c r="F41" s="50"/>
      <c r="G41" s="27"/>
      <c r="H41" s="54" t="s">
        <v>41</v>
      </c>
      <c r="I41" s="1588"/>
      <c r="J41" s="1588"/>
      <c r="K41" s="53"/>
      <c r="L41" s="54" t="s">
        <v>42</v>
      </c>
      <c r="M41" s="27"/>
      <c r="N41" s="27"/>
      <c r="Q41" s="16"/>
      <c r="R41" s="16"/>
      <c r="S41" s="16"/>
      <c r="T41" s="16"/>
    </row>
    <row r="42" spans="1:21" ht="5.0999999999999996" customHeight="1" x14ac:dyDescent="0.2">
      <c r="D42" s="1589"/>
      <c r="E42" s="1589"/>
      <c r="F42" s="1589"/>
      <c r="G42" s="1590"/>
      <c r="H42" s="1590"/>
      <c r="I42" s="1589"/>
      <c r="J42" s="1589"/>
      <c r="K42" s="1590"/>
      <c r="L42" s="1590"/>
      <c r="N42" s="1591"/>
      <c r="O42" s="1591"/>
      <c r="P42" s="39"/>
    </row>
    <row r="43" spans="1:21" ht="14.1" customHeight="1" x14ac:dyDescent="0.25">
      <c r="A43" s="16"/>
      <c r="B43" s="1592" t="s">
        <v>338</v>
      </c>
      <c r="C43" s="1592"/>
      <c r="D43" s="1592"/>
      <c r="E43" s="1592"/>
      <c r="F43" s="1592"/>
      <c r="G43" s="1592"/>
      <c r="H43" s="1592"/>
      <c r="I43" s="1592"/>
      <c r="J43" s="1592"/>
      <c r="K43" s="1592"/>
      <c r="L43" s="1592"/>
      <c r="M43" s="1592"/>
      <c r="N43" s="1592"/>
      <c r="O43" s="1592"/>
      <c r="P43" s="1592"/>
      <c r="Q43" s="1592"/>
      <c r="R43" s="1592"/>
      <c r="S43" s="1592"/>
      <c r="T43" s="1592"/>
      <c r="U43" s="56"/>
    </row>
  </sheetData>
  <mergeCells count="28">
    <mergeCell ref="T3:T5"/>
    <mergeCell ref="U3:U6"/>
    <mergeCell ref="D4:I4"/>
    <mergeCell ref="J4:Q4"/>
    <mergeCell ref="R4:S5"/>
    <mergeCell ref="D5:E5"/>
    <mergeCell ref="I39:J39"/>
    <mergeCell ref="I41:J41"/>
    <mergeCell ref="E1:P2"/>
    <mergeCell ref="A3:A6"/>
    <mergeCell ref="B3:C6"/>
    <mergeCell ref="D3:S3"/>
    <mergeCell ref="D42:L42"/>
    <mergeCell ref="N42:O42"/>
    <mergeCell ref="B43:T4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37:J37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081D-7386-456A-9001-87F2867C4C55}">
  <dimension ref="A1:U73"/>
  <sheetViews>
    <sheetView showGridLines="0" view="pageLayout" zoomScaleNormal="100" zoomScaleSheetLayoutView="100" workbookViewId="0">
      <selection activeCell="T16" sqref="T1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1106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10" t="s">
        <v>2064</v>
      </c>
      <c r="B8" s="343" t="s">
        <v>1108</v>
      </c>
      <c r="C8" s="988" t="s">
        <v>1109</v>
      </c>
      <c r="D8" s="964">
        <v>0</v>
      </c>
      <c r="E8" s="964">
        <v>1.68</v>
      </c>
      <c r="F8" s="669">
        <v>1.68</v>
      </c>
      <c r="G8" s="670"/>
      <c r="H8" s="683">
        <v>10920</v>
      </c>
      <c r="I8" s="610" t="s">
        <v>16</v>
      </c>
      <c r="J8" s="611"/>
      <c r="K8" s="611"/>
      <c r="L8" s="611"/>
      <c r="M8" s="611"/>
      <c r="N8" s="611"/>
      <c r="O8" s="611"/>
      <c r="P8" s="312"/>
      <c r="Q8" s="611"/>
      <c r="R8" s="611"/>
      <c r="S8" s="611"/>
      <c r="T8" s="312">
        <v>46940050401</v>
      </c>
      <c r="U8" s="312"/>
    </row>
    <row r="9" spans="1:21" ht="12" customHeight="1" x14ac:dyDescent="0.2">
      <c r="A9" s="313"/>
      <c r="B9" s="333"/>
      <c r="C9" s="989"/>
      <c r="D9" s="966">
        <v>1.68</v>
      </c>
      <c r="E9" s="966">
        <v>3.83</v>
      </c>
      <c r="F9" s="825">
        <v>2.15</v>
      </c>
      <c r="G9" s="826"/>
      <c r="H9" s="818">
        <v>10965</v>
      </c>
      <c r="I9" s="616" t="s">
        <v>16</v>
      </c>
      <c r="J9" s="617"/>
      <c r="K9" s="617"/>
      <c r="L9" s="617"/>
      <c r="M9" s="617"/>
      <c r="N9" s="617"/>
      <c r="O9" s="617"/>
      <c r="P9" s="317"/>
      <c r="Q9" s="617"/>
      <c r="R9" s="617"/>
      <c r="S9" s="617"/>
      <c r="T9" s="317">
        <v>46940040062</v>
      </c>
      <c r="U9" s="317"/>
    </row>
    <row r="10" spans="1:21" ht="12" customHeight="1" x14ac:dyDescent="0.2">
      <c r="A10" s="313"/>
      <c r="B10" s="333"/>
      <c r="C10" s="989"/>
      <c r="D10" s="966">
        <v>3.83</v>
      </c>
      <c r="E10" s="966">
        <v>9.09</v>
      </c>
      <c r="F10" s="825">
        <v>5.26</v>
      </c>
      <c r="G10" s="826"/>
      <c r="H10" s="818">
        <v>24722</v>
      </c>
      <c r="I10" s="616" t="s">
        <v>16</v>
      </c>
      <c r="J10" s="617" t="s">
        <v>1198</v>
      </c>
      <c r="K10" s="617">
        <v>4.37</v>
      </c>
      <c r="L10" s="1650" t="s">
        <v>1110</v>
      </c>
      <c r="M10" s="617">
        <v>6.3</v>
      </c>
      <c r="N10" s="617">
        <v>37</v>
      </c>
      <c r="O10" s="617"/>
      <c r="P10" s="317"/>
      <c r="Q10" s="617" t="s">
        <v>172</v>
      </c>
      <c r="R10" s="617"/>
      <c r="S10" s="617"/>
      <c r="T10" s="317">
        <v>46940030109</v>
      </c>
      <c r="U10" s="317"/>
    </row>
    <row r="11" spans="1:21" ht="12" customHeight="1" x14ac:dyDescent="0.2">
      <c r="A11" s="318"/>
      <c r="B11" s="344"/>
      <c r="C11" s="990"/>
      <c r="D11" s="965">
        <v>9.09</v>
      </c>
      <c r="E11" s="965">
        <v>10.34</v>
      </c>
      <c r="F11" s="671">
        <v>1.25</v>
      </c>
      <c r="G11" s="672">
        <f>SUM(F8:F11)</f>
        <v>10.34</v>
      </c>
      <c r="H11" s="684">
        <v>5875</v>
      </c>
      <c r="I11" s="341" t="s">
        <v>16</v>
      </c>
      <c r="J11" s="614"/>
      <c r="K11" s="614"/>
      <c r="L11" s="1651"/>
      <c r="M11" s="614"/>
      <c r="N11" s="614"/>
      <c r="O11" s="614"/>
      <c r="P11" s="321"/>
      <c r="Q11" s="614"/>
      <c r="R11" s="614"/>
      <c r="S11" s="614"/>
      <c r="T11" s="321">
        <v>46940060059</v>
      </c>
      <c r="U11" s="321"/>
    </row>
    <row r="12" spans="1:21" ht="21.95" customHeight="1" x14ac:dyDescent="0.2">
      <c r="A12" s="305" t="s">
        <v>2065</v>
      </c>
      <c r="B12" s="342" t="s">
        <v>1111</v>
      </c>
      <c r="C12" s="991" t="s">
        <v>1112</v>
      </c>
      <c r="D12" s="1000">
        <v>0</v>
      </c>
      <c r="E12" s="1000">
        <v>0.54</v>
      </c>
      <c r="F12" s="667">
        <v>0.54</v>
      </c>
      <c r="G12" s="668">
        <f>F12</f>
        <v>0.54</v>
      </c>
      <c r="H12" s="682">
        <v>2376</v>
      </c>
      <c r="I12" s="621" t="s">
        <v>16</v>
      </c>
      <c r="J12" s="619"/>
      <c r="K12" s="619"/>
      <c r="L12" s="619"/>
      <c r="M12" s="619"/>
      <c r="N12" s="619"/>
      <c r="O12" s="619"/>
      <c r="P12" s="305"/>
      <c r="Q12" s="619"/>
      <c r="R12" s="619"/>
      <c r="S12" s="619"/>
      <c r="T12" s="305">
        <v>46940030112</v>
      </c>
      <c r="U12" s="305"/>
    </row>
    <row r="13" spans="1:21" ht="21.95" customHeight="1" x14ac:dyDescent="0.2">
      <c r="A13" s="305" t="s">
        <v>2066</v>
      </c>
      <c r="B13" s="342" t="s">
        <v>1113</v>
      </c>
      <c r="C13" s="991" t="s">
        <v>1114</v>
      </c>
      <c r="D13" s="1000">
        <v>0</v>
      </c>
      <c r="E13" s="1000">
        <v>1.91</v>
      </c>
      <c r="F13" s="667">
        <v>1.91</v>
      </c>
      <c r="G13" s="668">
        <f>F13</f>
        <v>1.91</v>
      </c>
      <c r="H13" s="682">
        <v>8404</v>
      </c>
      <c r="I13" s="621" t="s">
        <v>16</v>
      </c>
      <c r="J13" s="619"/>
      <c r="K13" s="619"/>
      <c r="L13" s="619"/>
      <c r="M13" s="619"/>
      <c r="N13" s="619"/>
      <c r="O13" s="619"/>
      <c r="P13" s="305"/>
      <c r="Q13" s="619"/>
      <c r="R13" s="619"/>
      <c r="S13" s="619"/>
      <c r="T13" s="305">
        <v>46940040064</v>
      </c>
      <c r="U13" s="305"/>
    </row>
    <row r="14" spans="1:21" ht="12" customHeight="1" x14ac:dyDescent="0.2">
      <c r="A14" s="305" t="s">
        <v>2067</v>
      </c>
      <c r="B14" s="342" t="s">
        <v>1142</v>
      </c>
      <c r="C14" s="306" t="s">
        <v>1143</v>
      </c>
      <c r="D14" s="467">
        <v>0</v>
      </c>
      <c r="E14" s="467">
        <v>0.47</v>
      </c>
      <c r="F14" s="468">
        <v>0.47</v>
      </c>
      <c r="G14" s="469">
        <f>F14</f>
        <v>0.47</v>
      </c>
      <c r="H14" s="346">
        <v>1316</v>
      </c>
      <c r="I14" s="307" t="s">
        <v>16</v>
      </c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>
        <v>46940030111</v>
      </c>
      <c r="U14" s="305"/>
    </row>
    <row r="15" spans="1:21" ht="12" customHeight="1" x14ac:dyDescent="0.2">
      <c r="A15" s="310" t="s">
        <v>2068</v>
      </c>
      <c r="B15" s="343" t="s">
        <v>1121</v>
      </c>
      <c r="C15" s="992" t="s">
        <v>1122</v>
      </c>
      <c r="D15" s="476">
        <v>0</v>
      </c>
      <c r="E15" s="476">
        <v>0.42</v>
      </c>
      <c r="F15" s="477">
        <v>0.42</v>
      </c>
      <c r="G15" s="478"/>
      <c r="H15" s="348">
        <v>1470</v>
      </c>
      <c r="I15" s="311" t="s">
        <v>16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>
        <v>46940060072</v>
      </c>
      <c r="U15" s="312"/>
    </row>
    <row r="16" spans="1:21" ht="12" customHeight="1" x14ac:dyDescent="0.2">
      <c r="A16" s="318"/>
      <c r="B16" s="344"/>
      <c r="C16" s="993"/>
      <c r="D16" s="482">
        <v>0.42</v>
      </c>
      <c r="E16" s="482">
        <v>0.72</v>
      </c>
      <c r="F16" s="483">
        <v>0.3</v>
      </c>
      <c r="G16" s="484">
        <f>SUM(F15:F16)</f>
        <v>0.72</v>
      </c>
      <c r="H16" s="350">
        <v>945</v>
      </c>
      <c r="I16" s="320" t="s">
        <v>16</v>
      </c>
      <c r="J16" s="321"/>
      <c r="K16" s="953"/>
      <c r="L16" s="614"/>
      <c r="M16" s="321"/>
      <c r="N16" s="321"/>
      <c r="O16" s="321"/>
      <c r="P16" s="321"/>
      <c r="Q16" s="321"/>
      <c r="R16" s="321"/>
      <c r="S16" s="321"/>
      <c r="T16" s="994" t="s">
        <v>1123</v>
      </c>
      <c r="U16" s="321"/>
    </row>
    <row r="17" spans="1:21" ht="12" customHeight="1" x14ac:dyDescent="0.2">
      <c r="A17" s="310" t="s">
        <v>2069</v>
      </c>
      <c r="B17" s="343" t="s">
        <v>1144</v>
      </c>
      <c r="C17" s="988" t="s">
        <v>1145</v>
      </c>
      <c r="D17" s="964">
        <v>0</v>
      </c>
      <c r="E17" s="964">
        <v>0.38</v>
      </c>
      <c r="F17" s="669">
        <v>0.38</v>
      </c>
      <c r="G17" s="670"/>
      <c r="H17" s="683">
        <v>2199</v>
      </c>
      <c r="I17" s="629" t="s">
        <v>18</v>
      </c>
      <c r="J17" s="611"/>
      <c r="K17" s="611"/>
      <c r="L17" s="611"/>
      <c r="M17" s="611"/>
      <c r="N17" s="611"/>
      <c r="O17" s="611"/>
      <c r="P17" s="312"/>
      <c r="Q17" s="611"/>
      <c r="R17" s="611"/>
      <c r="S17" s="611"/>
      <c r="T17" s="312">
        <v>46940040084</v>
      </c>
      <c r="U17" s="312"/>
    </row>
    <row r="18" spans="1:21" ht="12" customHeight="1" x14ac:dyDescent="0.2">
      <c r="A18" s="313"/>
      <c r="B18" s="333"/>
      <c r="C18" s="989"/>
      <c r="D18" s="966">
        <v>0.38</v>
      </c>
      <c r="E18" s="966">
        <v>1.59</v>
      </c>
      <c r="F18" s="825">
        <v>1.21</v>
      </c>
      <c r="G18" s="826"/>
      <c r="H18" s="818">
        <v>5082</v>
      </c>
      <c r="I18" s="815" t="s">
        <v>16</v>
      </c>
      <c r="J18" s="617"/>
      <c r="K18" s="617"/>
      <c r="L18" s="617"/>
      <c r="M18" s="617"/>
      <c r="N18" s="617"/>
      <c r="O18" s="617"/>
      <c r="P18" s="317"/>
      <c r="Q18" s="617"/>
      <c r="R18" s="617"/>
      <c r="S18" s="617"/>
      <c r="T18" s="317">
        <v>46940040084</v>
      </c>
      <c r="U18" s="317"/>
    </row>
    <row r="19" spans="1:21" ht="12" customHeight="1" x14ac:dyDescent="0.2">
      <c r="A19" s="318"/>
      <c r="B19" s="344"/>
      <c r="C19" s="990"/>
      <c r="D19" s="965">
        <v>1.59</v>
      </c>
      <c r="E19" s="965">
        <v>1.99</v>
      </c>
      <c r="F19" s="671">
        <v>0.4</v>
      </c>
      <c r="G19" s="672">
        <f>SUM(F17:F19)</f>
        <v>1.9899999999999998</v>
      </c>
      <c r="H19" s="684">
        <v>1200</v>
      </c>
      <c r="I19" s="630" t="s">
        <v>17</v>
      </c>
      <c r="J19" s="614"/>
      <c r="K19" s="614"/>
      <c r="L19" s="614"/>
      <c r="M19" s="614"/>
      <c r="N19" s="614"/>
      <c r="O19" s="614"/>
      <c r="P19" s="321"/>
      <c r="Q19" s="614"/>
      <c r="R19" s="614"/>
      <c r="S19" s="614"/>
      <c r="T19" s="321">
        <v>46940040084</v>
      </c>
      <c r="U19" s="321"/>
    </row>
    <row r="20" spans="1:21" ht="12" customHeight="1" x14ac:dyDescent="0.2">
      <c r="A20" s="305" t="s">
        <v>2070</v>
      </c>
      <c r="B20" s="342" t="s">
        <v>1124</v>
      </c>
      <c r="C20" s="995" t="s">
        <v>1125</v>
      </c>
      <c r="D20" s="467">
        <v>0</v>
      </c>
      <c r="E20" s="467">
        <v>1.46</v>
      </c>
      <c r="F20" s="468">
        <v>1.46</v>
      </c>
      <c r="G20" s="469">
        <f>F20</f>
        <v>1.46</v>
      </c>
      <c r="H20" s="346">
        <v>5840</v>
      </c>
      <c r="I20" s="307" t="s">
        <v>16</v>
      </c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>
        <v>46940050434</v>
      </c>
      <c r="U20" s="305"/>
    </row>
    <row r="21" spans="1:21" ht="12" customHeight="1" x14ac:dyDescent="0.2">
      <c r="A21" s="310" t="s">
        <v>2071</v>
      </c>
      <c r="B21" s="343" t="s">
        <v>1126</v>
      </c>
      <c r="C21" s="992" t="s">
        <v>1127</v>
      </c>
      <c r="D21" s="476">
        <v>0</v>
      </c>
      <c r="E21" s="476">
        <v>0.13</v>
      </c>
      <c r="F21" s="477">
        <v>0.13</v>
      </c>
      <c r="G21" s="478"/>
      <c r="H21" s="348">
        <v>455</v>
      </c>
      <c r="I21" s="311" t="s">
        <v>18</v>
      </c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>
        <v>46940050549</v>
      </c>
      <c r="U21" s="312"/>
    </row>
    <row r="22" spans="1:21" ht="12" customHeight="1" x14ac:dyDescent="0.2">
      <c r="A22" s="313"/>
      <c r="B22" s="333"/>
      <c r="C22" s="996"/>
      <c r="D22" s="983">
        <v>0.13</v>
      </c>
      <c r="E22" s="983">
        <v>0.5</v>
      </c>
      <c r="F22" s="984">
        <v>0.37</v>
      </c>
      <c r="G22" s="985"/>
      <c r="H22" s="986">
        <v>1850</v>
      </c>
      <c r="I22" s="997" t="s">
        <v>18</v>
      </c>
      <c r="J22" s="972"/>
      <c r="K22" s="972"/>
      <c r="L22" s="972"/>
      <c r="M22" s="972"/>
      <c r="N22" s="972"/>
      <c r="O22" s="972"/>
      <c r="P22" s="972"/>
      <c r="Q22" s="972"/>
      <c r="R22" s="972"/>
      <c r="S22" s="972"/>
      <c r="T22" s="972">
        <v>46940050549</v>
      </c>
      <c r="U22" s="972"/>
    </row>
    <row r="23" spans="1:21" ht="12" customHeight="1" x14ac:dyDescent="0.2">
      <c r="A23" s="313"/>
      <c r="B23" s="333"/>
      <c r="C23" s="996"/>
      <c r="D23" s="479">
        <v>0.5</v>
      </c>
      <c r="E23" s="479">
        <v>1.9709999999999999</v>
      </c>
      <c r="F23" s="480">
        <v>1.47</v>
      </c>
      <c r="G23" s="481"/>
      <c r="H23" s="349">
        <v>5142</v>
      </c>
      <c r="I23" s="316" t="s">
        <v>16</v>
      </c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>
        <v>46940050549</v>
      </c>
      <c r="U23" s="317"/>
    </row>
    <row r="24" spans="1:21" ht="12" customHeight="1" x14ac:dyDescent="0.2">
      <c r="A24" s="318"/>
      <c r="B24" s="344"/>
      <c r="C24" s="993"/>
      <c r="D24" s="482">
        <v>1.9709999999999999</v>
      </c>
      <c r="E24" s="482">
        <v>2.5209999999999999</v>
      </c>
      <c r="F24" s="483">
        <v>0.55000000000000004</v>
      </c>
      <c r="G24" s="484">
        <f>SUM(F21:F24)</f>
        <v>2.52</v>
      </c>
      <c r="H24" s="350">
        <v>1650</v>
      </c>
      <c r="I24" s="320" t="s">
        <v>17</v>
      </c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>
        <v>46940050549</v>
      </c>
      <c r="U24" s="321"/>
    </row>
    <row r="25" spans="1:21" ht="12" customHeight="1" x14ac:dyDescent="0.2">
      <c r="A25" s="305" t="s">
        <v>2072</v>
      </c>
      <c r="B25" s="342" t="s">
        <v>1128</v>
      </c>
      <c r="C25" s="995" t="s">
        <v>1129</v>
      </c>
      <c r="D25" s="467">
        <v>0</v>
      </c>
      <c r="E25" s="467">
        <v>0.43</v>
      </c>
      <c r="F25" s="468">
        <v>0.43</v>
      </c>
      <c r="G25" s="469">
        <f>F25</f>
        <v>0.43</v>
      </c>
      <c r="H25" s="346">
        <v>1419</v>
      </c>
      <c r="I25" s="307" t="s">
        <v>16</v>
      </c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>
        <v>46940050413</v>
      </c>
      <c r="U25" s="305"/>
    </row>
    <row r="26" spans="1:21" ht="12" customHeight="1" x14ac:dyDescent="0.2">
      <c r="A26" s="305" t="s">
        <v>2073</v>
      </c>
      <c r="B26" s="342" t="s">
        <v>1130</v>
      </c>
      <c r="C26" s="995" t="s">
        <v>1131</v>
      </c>
      <c r="D26" s="467">
        <v>0</v>
      </c>
      <c r="E26" s="467">
        <v>1.4</v>
      </c>
      <c r="F26" s="468">
        <v>1.4</v>
      </c>
      <c r="G26" s="469">
        <f>F26</f>
        <v>1.4</v>
      </c>
      <c r="H26" s="346">
        <v>5180</v>
      </c>
      <c r="I26" s="307" t="s">
        <v>16</v>
      </c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>
        <v>46940050405</v>
      </c>
      <c r="U26" s="305"/>
    </row>
    <row r="27" spans="1:21" ht="12" customHeight="1" x14ac:dyDescent="0.2">
      <c r="A27" s="305" t="s">
        <v>2074</v>
      </c>
      <c r="B27" s="342" t="s">
        <v>1132</v>
      </c>
      <c r="C27" s="995" t="s">
        <v>1133</v>
      </c>
      <c r="D27" s="467">
        <v>0</v>
      </c>
      <c r="E27" s="467">
        <v>0.82</v>
      </c>
      <c r="F27" s="468">
        <v>0.82</v>
      </c>
      <c r="G27" s="469">
        <f>F27</f>
        <v>0.82</v>
      </c>
      <c r="H27" s="346">
        <v>3116</v>
      </c>
      <c r="I27" s="307" t="s">
        <v>16</v>
      </c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>
        <v>46940050406</v>
      </c>
      <c r="U27" s="305"/>
    </row>
    <row r="28" spans="1:21" ht="21.95" customHeight="1" x14ac:dyDescent="0.2">
      <c r="A28" s="305" t="s">
        <v>2075</v>
      </c>
      <c r="B28" s="342" t="s">
        <v>1146</v>
      </c>
      <c r="C28" s="991" t="s">
        <v>1147</v>
      </c>
      <c r="D28" s="1000">
        <v>0</v>
      </c>
      <c r="E28" s="1000">
        <v>5.97</v>
      </c>
      <c r="F28" s="667">
        <v>5.97</v>
      </c>
      <c r="G28" s="668">
        <f>F28</f>
        <v>5.97</v>
      </c>
      <c r="H28" s="682">
        <v>28656</v>
      </c>
      <c r="I28" s="628" t="s">
        <v>16</v>
      </c>
      <c r="J28" s="619" t="s">
        <v>1199</v>
      </c>
      <c r="K28" s="619">
        <v>3.44</v>
      </c>
      <c r="L28" s="619" t="s">
        <v>1148</v>
      </c>
      <c r="M28" s="1001">
        <v>4</v>
      </c>
      <c r="N28" s="619">
        <v>16</v>
      </c>
      <c r="O28" s="619"/>
      <c r="P28" s="305"/>
      <c r="Q28" s="619" t="s">
        <v>1149</v>
      </c>
      <c r="R28" s="619"/>
      <c r="S28" s="619"/>
      <c r="T28" s="305">
        <v>46940020216</v>
      </c>
      <c r="U28" s="305"/>
    </row>
    <row r="29" spans="1:21" ht="12" customHeight="1" x14ac:dyDescent="0.2">
      <c r="A29" s="310" t="s">
        <v>2076</v>
      </c>
      <c r="B29" s="343" t="s">
        <v>1134</v>
      </c>
      <c r="C29" s="1654" t="s">
        <v>1135</v>
      </c>
      <c r="D29" s="476">
        <v>0</v>
      </c>
      <c r="E29" s="476">
        <v>4.5599999999999996</v>
      </c>
      <c r="F29" s="477">
        <v>4.5599999999999996</v>
      </c>
      <c r="G29" s="478"/>
      <c r="H29" s="348">
        <v>24624</v>
      </c>
      <c r="I29" s="311" t="s">
        <v>16</v>
      </c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>
        <v>46940050407</v>
      </c>
      <c r="U29" s="312"/>
    </row>
    <row r="30" spans="1:21" ht="12" customHeight="1" x14ac:dyDescent="0.2">
      <c r="A30" s="318"/>
      <c r="B30" s="344"/>
      <c r="C30" s="1655"/>
      <c r="D30" s="482">
        <v>4.5599999999999996</v>
      </c>
      <c r="E30" s="482">
        <v>5.49</v>
      </c>
      <c r="F30" s="483">
        <v>0.93</v>
      </c>
      <c r="G30" s="484">
        <f>SUM(F29:F30)</f>
        <v>5.4899999999999993</v>
      </c>
      <c r="H30" s="350">
        <v>5022</v>
      </c>
      <c r="I30" s="320" t="s">
        <v>16</v>
      </c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>
        <v>46940050408</v>
      </c>
      <c r="U30" s="321"/>
    </row>
    <row r="31" spans="1:21" ht="12" customHeight="1" x14ac:dyDescent="0.2">
      <c r="A31" s="305" t="s">
        <v>2077</v>
      </c>
      <c r="B31" s="342" t="s">
        <v>1150</v>
      </c>
      <c r="C31" s="991" t="s">
        <v>1151</v>
      </c>
      <c r="D31" s="1000">
        <v>0</v>
      </c>
      <c r="E31" s="1000">
        <v>1.74</v>
      </c>
      <c r="F31" s="667">
        <v>1.74</v>
      </c>
      <c r="G31" s="668">
        <f>F31</f>
        <v>1.74</v>
      </c>
      <c r="H31" s="682">
        <v>7830</v>
      </c>
      <c r="I31" s="628" t="s">
        <v>16</v>
      </c>
      <c r="J31" s="619"/>
      <c r="K31" s="619"/>
      <c r="L31" s="619"/>
      <c r="M31" s="619"/>
      <c r="N31" s="619"/>
      <c r="O31" s="619"/>
      <c r="P31" s="305"/>
      <c r="Q31" s="619"/>
      <c r="R31" s="619"/>
      <c r="S31" s="619"/>
      <c r="T31" s="305">
        <v>46940050409</v>
      </c>
      <c r="U31" s="305"/>
    </row>
    <row r="32" spans="1:21" ht="12" customHeight="1" x14ac:dyDescent="0.2">
      <c r="A32" s="305" t="s">
        <v>2078</v>
      </c>
      <c r="B32" s="342" t="s">
        <v>1136</v>
      </c>
      <c r="C32" s="995" t="s">
        <v>1137</v>
      </c>
      <c r="D32" s="467">
        <v>0</v>
      </c>
      <c r="E32" s="467">
        <v>1.74</v>
      </c>
      <c r="F32" s="468">
        <v>1.74</v>
      </c>
      <c r="G32" s="469">
        <f>F32</f>
        <v>1.74</v>
      </c>
      <c r="H32" s="346">
        <v>7830</v>
      </c>
      <c r="I32" s="307" t="s">
        <v>16</v>
      </c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>
        <v>46940050410</v>
      </c>
      <c r="U32" s="305"/>
    </row>
    <row r="33" spans="1:21" ht="12" customHeight="1" x14ac:dyDescent="0.2">
      <c r="A33" s="305" t="s">
        <v>2079</v>
      </c>
      <c r="B33" s="342" t="s">
        <v>1138</v>
      </c>
      <c r="C33" s="995" t="s">
        <v>1139</v>
      </c>
      <c r="D33" s="467">
        <v>0</v>
      </c>
      <c r="E33" s="467">
        <v>6</v>
      </c>
      <c r="F33" s="468">
        <v>6</v>
      </c>
      <c r="G33" s="469">
        <f>F33</f>
        <v>6</v>
      </c>
      <c r="H33" s="346">
        <v>27000</v>
      </c>
      <c r="I33" s="307" t="s">
        <v>16</v>
      </c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>
        <v>46940020215</v>
      </c>
      <c r="U33" s="305"/>
    </row>
    <row r="34" spans="1:21" ht="12" customHeight="1" x14ac:dyDescent="0.2">
      <c r="A34" s="310" t="s">
        <v>2080</v>
      </c>
      <c r="B34" s="343" t="s">
        <v>1115</v>
      </c>
      <c r="C34" s="1652" t="s">
        <v>1116</v>
      </c>
      <c r="D34" s="964">
        <v>0</v>
      </c>
      <c r="E34" s="964">
        <v>2.4300000000000002</v>
      </c>
      <c r="F34" s="669">
        <v>2.4300000000000002</v>
      </c>
      <c r="G34" s="670"/>
      <c r="H34" s="683">
        <v>12636</v>
      </c>
      <c r="I34" s="610" t="s">
        <v>16</v>
      </c>
      <c r="J34" s="611"/>
      <c r="K34" s="611"/>
      <c r="L34" s="611"/>
      <c r="M34" s="611"/>
      <c r="N34" s="611"/>
      <c r="O34" s="611"/>
      <c r="P34" s="312"/>
      <c r="Q34" s="611"/>
      <c r="R34" s="611"/>
      <c r="S34" s="611"/>
      <c r="T34" s="312">
        <v>46940020205</v>
      </c>
      <c r="U34" s="312"/>
    </row>
    <row r="35" spans="1:21" ht="12" customHeight="1" x14ac:dyDescent="0.2">
      <c r="A35" s="318"/>
      <c r="B35" s="344"/>
      <c r="C35" s="1653"/>
      <c r="D35" s="965">
        <v>2.4300000000000002</v>
      </c>
      <c r="E35" s="965">
        <v>5.48</v>
      </c>
      <c r="F35" s="671">
        <v>3.05</v>
      </c>
      <c r="G35" s="672">
        <f>SUM(F34:F35)</f>
        <v>5.48</v>
      </c>
      <c r="H35" s="684">
        <v>15250</v>
      </c>
      <c r="I35" s="341" t="s">
        <v>16</v>
      </c>
      <c r="J35" s="614"/>
      <c r="K35" s="614"/>
      <c r="L35" s="614"/>
      <c r="M35" s="614"/>
      <c r="N35" s="614"/>
      <c r="O35" s="614"/>
      <c r="P35" s="321"/>
      <c r="Q35" s="614"/>
      <c r="R35" s="614"/>
      <c r="S35" s="614"/>
      <c r="T35" s="321">
        <v>46940010113</v>
      </c>
      <c r="U35" s="321"/>
    </row>
    <row r="36" spans="1:21" ht="12" customHeight="1" x14ac:dyDescent="0.2">
      <c r="A36" s="305" t="s">
        <v>2081</v>
      </c>
      <c r="B36" s="342" t="s">
        <v>1117</v>
      </c>
      <c r="C36" s="991" t="s">
        <v>1118</v>
      </c>
      <c r="D36" s="1000">
        <v>0</v>
      </c>
      <c r="E36" s="1000">
        <v>3.75</v>
      </c>
      <c r="F36" s="667">
        <v>3.75</v>
      </c>
      <c r="G36" s="668">
        <f>F36</f>
        <v>3.75</v>
      </c>
      <c r="H36" s="682">
        <v>24840</v>
      </c>
      <c r="I36" s="621" t="s">
        <v>16</v>
      </c>
      <c r="J36" s="619"/>
      <c r="K36" s="619"/>
      <c r="L36" s="619"/>
      <c r="M36" s="619"/>
      <c r="N36" s="619"/>
      <c r="O36" s="619"/>
      <c r="P36" s="305"/>
      <c r="Q36" s="619"/>
      <c r="R36" s="619"/>
      <c r="S36" s="619"/>
      <c r="T36" s="305">
        <v>46940010112</v>
      </c>
      <c r="U36" s="305"/>
    </row>
    <row r="37" spans="1:21" ht="12" customHeight="1" x14ac:dyDescent="0.2">
      <c r="A37" s="305" t="s">
        <v>2107</v>
      </c>
      <c r="B37" s="342" t="s">
        <v>1119</v>
      </c>
      <c r="C37" s="991" t="s">
        <v>1120</v>
      </c>
      <c r="D37" s="1000">
        <v>0</v>
      </c>
      <c r="E37" s="1000">
        <v>0.64</v>
      </c>
      <c r="F37" s="667">
        <v>0.64</v>
      </c>
      <c r="G37" s="668">
        <f>F37</f>
        <v>0.64</v>
      </c>
      <c r="H37" s="682">
        <v>3520</v>
      </c>
      <c r="I37" s="621" t="s">
        <v>16</v>
      </c>
      <c r="J37" s="619"/>
      <c r="K37" s="619"/>
      <c r="L37" s="619"/>
      <c r="M37" s="619"/>
      <c r="N37" s="619"/>
      <c r="O37" s="619"/>
      <c r="P37" s="305"/>
      <c r="Q37" s="619"/>
      <c r="R37" s="619"/>
      <c r="S37" s="619"/>
      <c r="T37" s="305">
        <v>46940010089</v>
      </c>
      <c r="U37" s="305"/>
    </row>
    <row r="38" spans="1:21" ht="12" customHeight="1" x14ac:dyDescent="0.2">
      <c r="A38" s="305" t="s">
        <v>2082</v>
      </c>
      <c r="B38" s="342" t="s">
        <v>1152</v>
      </c>
      <c r="C38" s="991" t="s">
        <v>1153</v>
      </c>
      <c r="D38" s="1000">
        <v>0</v>
      </c>
      <c r="E38" s="1000">
        <v>0.95</v>
      </c>
      <c r="F38" s="667">
        <v>0.95</v>
      </c>
      <c r="G38" s="668">
        <f t="shared" ref="G38:G45" si="0">F38</f>
        <v>0.95</v>
      </c>
      <c r="H38" s="682">
        <v>3610</v>
      </c>
      <c r="I38" s="628" t="s">
        <v>16</v>
      </c>
      <c r="J38" s="619"/>
      <c r="K38" s="619"/>
      <c r="L38" s="619"/>
      <c r="M38" s="619"/>
      <c r="N38" s="619"/>
      <c r="O38" s="619"/>
      <c r="P38" s="305"/>
      <c r="Q38" s="619"/>
      <c r="R38" s="619"/>
      <c r="S38" s="619"/>
      <c r="T38" s="305">
        <v>46940020208</v>
      </c>
      <c r="U38" s="305"/>
    </row>
    <row r="39" spans="1:21" ht="12" customHeight="1" x14ac:dyDescent="0.2">
      <c r="A39" s="305" t="s">
        <v>2083</v>
      </c>
      <c r="B39" s="342" t="s">
        <v>1140</v>
      </c>
      <c r="C39" s="995" t="s">
        <v>1141</v>
      </c>
      <c r="D39" s="467">
        <v>0</v>
      </c>
      <c r="E39" s="467">
        <v>0.61</v>
      </c>
      <c r="F39" s="468">
        <v>0.61</v>
      </c>
      <c r="G39" s="469">
        <f>F39</f>
        <v>0.61</v>
      </c>
      <c r="H39" s="346">
        <v>2440</v>
      </c>
      <c r="I39" s="307" t="s">
        <v>16</v>
      </c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>
        <v>46940010115</v>
      </c>
      <c r="U39" s="305"/>
    </row>
    <row r="40" spans="1:21" ht="12" customHeight="1" x14ac:dyDescent="0.2">
      <c r="A40" s="305" t="s">
        <v>2084</v>
      </c>
      <c r="B40" s="342" t="s">
        <v>1154</v>
      </c>
      <c r="C40" s="991" t="s">
        <v>1155</v>
      </c>
      <c r="D40" s="1000">
        <v>0.25</v>
      </c>
      <c r="E40" s="1000">
        <v>0.47</v>
      </c>
      <c r="F40" s="667">
        <v>0.22</v>
      </c>
      <c r="G40" s="668">
        <f t="shared" si="0"/>
        <v>0.22</v>
      </c>
      <c r="H40" s="682">
        <v>440</v>
      </c>
      <c r="I40" s="628" t="s">
        <v>16</v>
      </c>
      <c r="J40" s="619"/>
      <c r="K40" s="619"/>
      <c r="L40" s="619"/>
      <c r="M40" s="619"/>
      <c r="N40" s="619"/>
      <c r="O40" s="619"/>
      <c r="P40" s="305"/>
      <c r="Q40" s="619"/>
      <c r="R40" s="619"/>
      <c r="S40" s="619"/>
      <c r="T40" s="305">
        <v>46940050518</v>
      </c>
      <c r="U40" s="305"/>
    </row>
    <row r="41" spans="1:21" ht="21.95" customHeight="1" x14ac:dyDescent="0.2">
      <c r="A41" s="305" t="s">
        <v>2085</v>
      </c>
      <c r="B41" s="342" t="s">
        <v>1156</v>
      </c>
      <c r="C41" s="991" t="s">
        <v>1157</v>
      </c>
      <c r="D41" s="1000">
        <v>0</v>
      </c>
      <c r="E41" s="1000">
        <v>7.0000000000000007E-2</v>
      </c>
      <c r="F41" s="667">
        <v>7.0000000000000007E-2</v>
      </c>
      <c r="G41" s="668">
        <f t="shared" si="0"/>
        <v>7.0000000000000007E-2</v>
      </c>
      <c r="H41" s="682">
        <v>360</v>
      </c>
      <c r="I41" s="998" t="s">
        <v>18</v>
      </c>
      <c r="J41" s="619"/>
      <c r="K41" s="619"/>
      <c r="L41" s="619"/>
      <c r="M41" s="619"/>
      <c r="N41" s="619"/>
      <c r="O41" s="619"/>
      <c r="P41" s="305"/>
      <c r="Q41" s="619"/>
      <c r="R41" s="619"/>
      <c r="S41" s="619"/>
      <c r="T41" s="305">
        <v>46940050455</v>
      </c>
      <c r="U41" s="305" t="s">
        <v>1450</v>
      </c>
    </row>
    <row r="42" spans="1:21" ht="12" customHeight="1" x14ac:dyDescent="0.2">
      <c r="A42" s="305" t="s">
        <v>2086</v>
      </c>
      <c r="B42" s="342" t="s">
        <v>1158</v>
      </c>
      <c r="C42" s="991" t="s">
        <v>1159</v>
      </c>
      <c r="D42" s="1000">
        <v>0</v>
      </c>
      <c r="E42" s="1000">
        <v>0.39</v>
      </c>
      <c r="F42" s="667">
        <v>0.39</v>
      </c>
      <c r="G42" s="668">
        <f t="shared" si="0"/>
        <v>0.39</v>
      </c>
      <c r="H42" s="682">
        <v>1365</v>
      </c>
      <c r="I42" s="628" t="s">
        <v>16</v>
      </c>
      <c r="J42" s="619"/>
      <c r="K42" s="619"/>
      <c r="L42" s="619"/>
      <c r="M42" s="619"/>
      <c r="N42" s="619"/>
      <c r="O42" s="619"/>
      <c r="P42" s="305"/>
      <c r="Q42" s="619"/>
      <c r="R42" s="619"/>
      <c r="S42" s="619"/>
      <c r="T42" s="305">
        <v>46940060073</v>
      </c>
      <c r="U42" s="305"/>
    </row>
    <row r="43" spans="1:21" ht="21.95" customHeight="1" x14ac:dyDescent="0.2">
      <c r="A43" s="305" t="s">
        <v>2087</v>
      </c>
      <c r="B43" s="342" t="s">
        <v>1160</v>
      </c>
      <c r="C43" s="991" t="s">
        <v>1161</v>
      </c>
      <c r="D43" s="1000">
        <v>0</v>
      </c>
      <c r="E43" s="1000">
        <v>0.61</v>
      </c>
      <c r="F43" s="667">
        <v>0.61</v>
      </c>
      <c r="G43" s="668">
        <f t="shared" si="0"/>
        <v>0.61</v>
      </c>
      <c r="H43" s="682">
        <v>2135</v>
      </c>
      <c r="I43" s="628" t="s">
        <v>16</v>
      </c>
      <c r="J43" s="619"/>
      <c r="K43" s="619"/>
      <c r="L43" s="619"/>
      <c r="M43" s="619"/>
      <c r="N43" s="619"/>
      <c r="O43" s="619"/>
      <c r="P43" s="305"/>
      <c r="Q43" s="619"/>
      <c r="R43" s="619"/>
      <c r="S43" s="619"/>
      <c r="T43" s="305">
        <v>46940010114</v>
      </c>
      <c r="U43" s="305"/>
    </row>
    <row r="44" spans="1:21" ht="12" customHeight="1" x14ac:dyDescent="0.2">
      <c r="A44" s="305" t="s">
        <v>2088</v>
      </c>
      <c r="B44" s="342" t="s">
        <v>1162</v>
      </c>
      <c r="C44" s="999" t="s">
        <v>1163</v>
      </c>
      <c r="D44" s="467">
        <v>0</v>
      </c>
      <c r="E44" s="467">
        <v>0.31</v>
      </c>
      <c r="F44" s="468">
        <v>0.31</v>
      </c>
      <c r="G44" s="668">
        <f t="shared" si="0"/>
        <v>0.31</v>
      </c>
      <c r="H44" s="682">
        <v>1085</v>
      </c>
      <c r="I44" s="307" t="s">
        <v>16</v>
      </c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>
        <v>46940040100</v>
      </c>
      <c r="U44" s="305"/>
    </row>
    <row r="45" spans="1:21" ht="12" customHeight="1" x14ac:dyDescent="0.2">
      <c r="A45" s="305" t="s">
        <v>2108</v>
      </c>
      <c r="B45" s="342" t="s">
        <v>1164</v>
      </c>
      <c r="C45" s="999" t="s">
        <v>1165</v>
      </c>
      <c r="D45" s="467">
        <v>0</v>
      </c>
      <c r="E45" s="467">
        <v>0.3</v>
      </c>
      <c r="F45" s="468">
        <v>0.3</v>
      </c>
      <c r="G45" s="668">
        <f t="shared" si="0"/>
        <v>0.3</v>
      </c>
      <c r="H45" s="682">
        <v>990</v>
      </c>
      <c r="I45" s="307" t="s">
        <v>16</v>
      </c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>
        <v>46940010117</v>
      </c>
      <c r="U45" s="305"/>
    </row>
    <row r="46" spans="1:21" ht="12" customHeight="1" x14ac:dyDescent="0.2">
      <c r="A46" s="305" t="s">
        <v>2210</v>
      </c>
      <c r="B46" s="342"/>
      <c r="C46" s="631" t="s">
        <v>1445</v>
      </c>
      <c r="D46" s="467">
        <v>0.1</v>
      </c>
      <c r="E46" s="467">
        <v>0.79500000000000004</v>
      </c>
      <c r="F46" s="667">
        <v>0.69499999999999995</v>
      </c>
      <c r="G46" s="668">
        <f>F46</f>
        <v>0.69499999999999995</v>
      </c>
      <c r="H46" s="305">
        <v>2224</v>
      </c>
      <c r="I46" s="1273" t="s">
        <v>16</v>
      </c>
      <c r="J46" s="467"/>
      <c r="K46" s="467"/>
      <c r="L46" s="467"/>
      <c r="M46" s="467"/>
      <c r="N46" s="467"/>
      <c r="O46" s="977"/>
      <c r="P46" s="467"/>
      <c r="Q46" s="467"/>
      <c r="R46" s="977"/>
      <c r="S46" s="977"/>
      <c r="T46" s="305">
        <v>46940020188</v>
      </c>
      <c r="U46" s="467" t="s">
        <v>1447</v>
      </c>
    </row>
    <row r="47" spans="1:21" ht="12" customHeight="1" x14ac:dyDescent="0.2">
      <c r="A47" s="310" t="s">
        <v>2211</v>
      </c>
      <c r="B47" s="343"/>
      <c r="C47" s="1434" t="s">
        <v>1446</v>
      </c>
      <c r="D47" s="467">
        <v>0</v>
      </c>
      <c r="E47" s="467">
        <v>0.39</v>
      </c>
      <c r="F47" s="667">
        <v>0.39</v>
      </c>
      <c r="G47" s="668">
        <f t="shared" ref="G47:G48" si="1">F47</f>
        <v>0.39</v>
      </c>
      <c r="H47" s="305">
        <v>2617</v>
      </c>
      <c r="I47" s="1273" t="s">
        <v>18</v>
      </c>
      <c r="J47" s="467"/>
      <c r="K47" s="467"/>
      <c r="L47" s="467"/>
      <c r="M47" s="467"/>
      <c r="N47" s="467"/>
      <c r="O47" s="977"/>
      <c r="P47" s="467"/>
      <c r="Q47" s="467"/>
      <c r="R47" s="977"/>
      <c r="S47" s="977"/>
      <c r="T47" s="305">
        <v>46940020190</v>
      </c>
      <c r="U47" s="467" t="s">
        <v>1447</v>
      </c>
    </row>
    <row r="48" spans="1:21" ht="12" customHeight="1" x14ac:dyDescent="0.2">
      <c r="A48" s="305" t="s">
        <v>2212</v>
      </c>
      <c r="B48" s="342"/>
      <c r="C48" s="631" t="s">
        <v>1279</v>
      </c>
      <c r="D48" s="467">
        <v>0</v>
      </c>
      <c r="E48" s="467">
        <v>0.316</v>
      </c>
      <c r="F48" s="667">
        <v>0.316</v>
      </c>
      <c r="G48" s="668">
        <f t="shared" si="1"/>
        <v>0.316</v>
      </c>
      <c r="H48" s="305">
        <v>1296</v>
      </c>
      <c r="I48" s="1273" t="s">
        <v>16</v>
      </c>
      <c r="J48" s="467"/>
      <c r="K48" s="467"/>
      <c r="L48" s="467"/>
      <c r="M48" s="467"/>
      <c r="N48" s="467"/>
      <c r="O48" s="977"/>
      <c r="P48" s="467"/>
      <c r="Q48" s="467"/>
      <c r="R48" s="977"/>
      <c r="S48" s="977"/>
      <c r="T48" s="305">
        <v>46940020189</v>
      </c>
      <c r="U48" s="467" t="s">
        <v>1447</v>
      </c>
    </row>
    <row r="49" spans="1:21" ht="12" customHeight="1" x14ac:dyDescent="0.2">
      <c r="A49" s="305" t="s">
        <v>2213</v>
      </c>
      <c r="B49" s="342"/>
      <c r="C49" s="620" t="s">
        <v>1229</v>
      </c>
      <c r="D49" s="467">
        <v>0</v>
      </c>
      <c r="E49" s="467">
        <v>0.22500000000000001</v>
      </c>
      <c r="F49" s="667">
        <v>0.22500000000000001</v>
      </c>
      <c r="G49" s="668">
        <f>F49</f>
        <v>0.22500000000000001</v>
      </c>
      <c r="H49" s="305">
        <v>1148</v>
      </c>
      <c r="I49" s="1273" t="s">
        <v>18</v>
      </c>
      <c r="J49" s="467"/>
      <c r="K49" s="467"/>
      <c r="L49" s="467"/>
      <c r="M49" s="467"/>
      <c r="N49" s="467"/>
      <c r="O49" s="977"/>
      <c r="P49" s="467"/>
      <c r="Q49" s="467"/>
      <c r="R49" s="977"/>
      <c r="S49" s="977"/>
      <c r="T49" s="305">
        <v>46940050463</v>
      </c>
      <c r="U49" s="467" t="s">
        <v>1450</v>
      </c>
    </row>
    <row r="50" spans="1:21" ht="12" customHeight="1" x14ac:dyDescent="0.2">
      <c r="A50" s="310" t="s">
        <v>2214</v>
      </c>
      <c r="B50" s="343"/>
      <c r="C50" s="618" t="s">
        <v>1234</v>
      </c>
      <c r="D50" s="476">
        <v>0</v>
      </c>
      <c r="E50" s="476">
        <v>0.23</v>
      </c>
      <c r="F50" s="669">
        <v>0.23</v>
      </c>
      <c r="G50" s="670"/>
      <c r="H50" s="312">
        <v>966</v>
      </c>
      <c r="I50" s="1267" t="s">
        <v>18</v>
      </c>
      <c r="J50" s="476"/>
      <c r="K50" s="476"/>
      <c r="L50" s="476"/>
      <c r="M50" s="476"/>
      <c r="N50" s="476"/>
      <c r="O50" s="1111"/>
      <c r="P50" s="476"/>
      <c r="Q50" s="476"/>
      <c r="R50" s="1111"/>
      <c r="S50" s="1111"/>
      <c r="T50" s="312">
        <v>46940050414</v>
      </c>
      <c r="U50" s="476" t="s">
        <v>1450</v>
      </c>
    </row>
    <row r="51" spans="1:21" ht="12" customHeight="1" x14ac:dyDescent="0.2">
      <c r="A51" s="318"/>
      <c r="B51" s="344"/>
      <c r="C51" s="613"/>
      <c r="D51" s="482">
        <v>0.23</v>
      </c>
      <c r="E51" s="482">
        <v>0.41</v>
      </c>
      <c r="F51" s="671">
        <v>0.18</v>
      </c>
      <c r="G51" s="672">
        <f>SUM(F50:F51)</f>
        <v>0.41000000000000003</v>
      </c>
      <c r="H51" s="321">
        <v>666</v>
      </c>
      <c r="I51" s="1300" t="s">
        <v>18</v>
      </c>
      <c r="J51" s="482"/>
      <c r="K51" s="482"/>
      <c r="L51" s="482"/>
      <c r="M51" s="482"/>
      <c r="N51" s="482"/>
      <c r="O51" s="1119"/>
      <c r="P51" s="482"/>
      <c r="Q51" s="482"/>
      <c r="R51" s="1119"/>
      <c r="S51" s="1119"/>
      <c r="T51" s="321">
        <v>46940050420</v>
      </c>
      <c r="U51" s="482" t="s">
        <v>1450</v>
      </c>
    </row>
    <row r="52" spans="1:21" ht="12" customHeight="1" x14ac:dyDescent="0.2">
      <c r="A52" s="310" t="s">
        <v>2215</v>
      </c>
      <c r="B52" s="343"/>
      <c r="C52" s="353" t="s">
        <v>1236</v>
      </c>
      <c r="D52" s="476">
        <v>0</v>
      </c>
      <c r="E52" s="476">
        <v>0.22</v>
      </c>
      <c r="F52" s="669">
        <v>0.22</v>
      </c>
      <c r="G52" s="670"/>
      <c r="H52" s="312">
        <v>880</v>
      </c>
      <c r="I52" s="1267" t="s">
        <v>18</v>
      </c>
      <c r="J52" s="476"/>
      <c r="K52" s="476"/>
      <c r="L52" s="476"/>
      <c r="M52" s="476"/>
      <c r="N52" s="476"/>
      <c r="O52" s="1111"/>
      <c r="P52" s="476"/>
      <c r="Q52" s="476"/>
      <c r="R52" s="1111"/>
      <c r="S52" s="1111"/>
      <c r="T52" s="312">
        <v>46940050415</v>
      </c>
      <c r="U52" s="476" t="s">
        <v>1450</v>
      </c>
    </row>
    <row r="53" spans="1:21" ht="12" customHeight="1" x14ac:dyDescent="0.2">
      <c r="A53" s="313"/>
      <c r="B53" s="333"/>
      <c r="C53" s="1435"/>
      <c r="D53" s="479">
        <v>0.22</v>
      </c>
      <c r="E53" s="479">
        <v>0.52</v>
      </c>
      <c r="F53" s="825">
        <v>0.3</v>
      </c>
      <c r="G53" s="826"/>
      <c r="H53" s="317">
        <v>1200</v>
      </c>
      <c r="I53" s="1277" t="s">
        <v>18</v>
      </c>
      <c r="J53" s="479"/>
      <c r="K53" s="479"/>
      <c r="L53" s="479"/>
      <c r="M53" s="479"/>
      <c r="N53" s="479"/>
      <c r="O53" s="1147"/>
      <c r="P53" s="479"/>
      <c r="Q53" s="479"/>
      <c r="R53" s="1147"/>
      <c r="S53" s="1147"/>
      <c r="T53" s="317">
        <v>46940050415</v>
      </c>
      <c r="U53" s="479" t="s">
        <v>1450</v>
      </c>
    </row>
    <row r="54" spans="1:21" ht="12" customHeight="1" x14ac:dyDescent="0.2">
      <c r="A54" s="313"/>
      <c r="B54" s="333"/>
      <c r="C54" s="632"/>
      <c r="D54" s="479">
        <v>0.52</v>
      </c>
      <c r="E54" s="479">
        <v>0.96</v>
      </c>
      <c r="F54" s="825">
        <f>E54-D54</f>
        <v>0.43999999999999995</v>
      </c>
      <c r="G54" s="826">
        <f>SUM(F52:F54)</f>
        <v>0.96</v>
      </c>
      <c r="H54" s="317">
        <f>1008+850</f>
        <v>1858</v>
      </c>
      <c r="I54" s="1426" t="s">
        <v>18</v>
      </c>
      <c r="J54" s="479"/>
      <c r="K54" s="479"/>
      <c r="L54" s="479"/>
      <c r="M54" s="479"/>
      <c r="N54" s="479"/>
      <c r="O54" s="1147"/>
      <c r="P54" s="479"/>
      <c r="Q54" s="479"/>
      <c r="R54" s="1147"/>
      <c r="S54" s="1147"/>
      <c r="T54" s="317">
        <v>46940050415</v>
      </c>
      <c r="U54" s="479" t="s">
        <v>1450</v>
      </c>
    </row>
    <row r="55" spans="1:21" ht="12" customHeight="1" x14ac:dyDescent="0.2">
      <c r="A55" s="313"/>
      <c r="B55" s="333"/>
      <c r="C55" s="1314" t="s">
        <v>1448</v>
      </c>
      <c r="D55" s="983">
        <v>0</v>
      </c>
      <c r="E55" s="983">
        <v>0.08</v>
      </c>
      <c r="F55" s="1420">
        <v>0.08</v>
      </c>
      <c r="G55" s="1421">
        <f>F55</f>
        <v>0.08</v>
      </c>
      <c r="H55" s="972">
        <v>280</v>
      </c>
      <c r="I55" s="1427" t="s">
        <v>18</v>
      </c>
      <c r="J55" s="983"/>
      <c r="K55" s="983"/>
      <c r="L55" s="1424"/>
      <c r="M55" s="983"/>
      <c r="N55" s="983"/>
      <c r="O55" s="1423"/>
      <c r="P55" s="983"/>
      <c r="Q55" s="983"/>
      <c r="R55" s="1423"/>
      <c r="S55" s="1423"/>
      <c r="T55" s="972">
        <v>46940050415</v>
      </c>
      <c r="U55" s="983" t="s">
        <v>1450</v>
      </c>
    </row>
    <row r="56" spans="1:21" ht="12" customHeight="1" x14ac:dyDescent="0.2">
      <c r="A56" s="310" t="s">
        <v>2216</v>
      </c>
      <c r="B56" s="343"/>
      <c r="C56" s="618" t="s">
        <v>1449</v>
      </c>
      <c r="D56" s="476">
        <v>0</v>
      </c>
      <c r="E56" s="476">
        <v>1.2E-2</v>
      </c>
      <c r="F56" s="669">
        <v>1.2E-2</v>
      </c>
      <c r="G56" s="670"/>
      <c r="H56" s="312">
        <v>48</v>
      </c>
      <c r="I56" s="1278" t="s">
        <v>18</v>
      </c>
      <c r="J56" s="476"/>
      <c r="K56" s="476"/>
      <c r="L56" s="1276"/>
      <c r="M56" s="476"/>
      <c r="N56" s="476"/>
      <c r="O56" s="1111"/>
      <c r="P56" s="476"/>
      <c r="Q56" s="476"/>
      <c r="R56" s="1111"/>
      <c r="S56" s="1111"/>
      <c r="T56" s="312">
        <v>46940050550</v>
      </c>
      <c r="U56" s="476" t="s">
        <v>1450</v>
      </c>
    </row>
    <row r="57" spans="1:21" ht="12" customHeight="1" x14ac:dyDescent="0.2">
      <c r="A57" s="313"/>
      <c r="B57" s="333"/>
      <c r="C57" s="632"/>
      <c r="D57" s="479">
        <v>1.2E-2</v>
      </c>
      <c r="E57" s="479">
        <v>0.17300000000000001</v>
      </c>
      <c r="F57" s="825">
        <v>0.161</v>
      </c>
      <c r="G57" s="826"/>
      <c r="H57" s="317">
        <v>644</v>
      </c>
      <c r="I57" s="1277" t="s">
        <v>16</v>
      </c>
      <c r="J57" s="479"/>
      <c r="K57" s="479"/>
      <c r="L57" s="479"/>
      <c r="M57" s="479"/>
      <c r="N57" s="479"/>
      <c r="O57" s="1147"/>
      <c r="P57" s="479"/>
      <c r="Q57" s="479"/>
      <c r="R57" s="1147"/>
      <c r="S57" s="1147"/>
      <c r="T57" s="317">
        <v>46940050550</v>
      </c>
      <c r="U57" s="479" t="s">
        <v>1450</v>
      </c>
    </row>
    <row r="58" spans="1:21" ht="12" customHeight="1" x14ac:dyDescent="0.2">
      <c r="A58" s="313"/>
      <c r="B58" s="333"/>
      <c r="C58" s="632"/>
      <c r="D58" s="1428">
        <v>0.17300000000000001</v>
      </c>
      <c r="E58" s="1428">
        <v>0.26</v>
      </c>
      <c r="F58" s="1429">
        <v>8.6999999999999994E-2</v>
      </c>
      <c r="G58" s="1430"/>
      <c r="H58" s="1431">
        <v>261</v>
      </c>
      <c r="I58" s="1432" t="s">
        <v>17</v>
      </c>
      <c r="J58" s="1428"/>
      <c r="K58" s="1428"/>
      <c r="L58" s="1428"/>
      <c r="M58" s="1428"/>
      <c r="N58" s="1428"/>
      <c r="O58" s="1433"/>
      <c r="P58" s="1428"/>
      <c r="Q58" s="1428"/>
      <c r="R58" s="1433"/>
      <c r="S58" s="1433"/>
      <c r="T58" s="317">
        <v>46940050550</v>
      </c>
      <c r="U58" s="1428" t="s">
        <v>1450</v>
      </c>
    </row>
    <row r="59" spans="1:21" ht="12" customHeight="1" x14ac:dyDescent="0.2">
      <c r="A59" s="318"/>
      <c r="B59" s="344"/>
      <c r="C59" s="613"/>
      <c r="D59" s="482">
        <v>0.26</v>
      </c>
      <c r="E59" s="482">
        <v>0.39800000000000002</v>
      </c>
      <c r="F59" s="671">
        <v>0.13800000000000001</v>
      </c>
      <c r="G59" s="672">
        <f>SUM(F56:F59)</f>
        <v>0.39800000000000002</v>
      </c>
      <c r="H59" s="321">
        <v>483</v>
      </c>
      <c r="I59" s="1300" t="s">
        <v>18</v>
      </c>
      <c r="J59" s="482"/>
      <c r="K59" s="482"/>
      <c r="L59" s="482"/>
      <c r="M59" s="482"/>
      <c r="N59" s="482"/>
      <c r="O59" s="1119"/>
      <c r="P59" s="482"/>
      <c r="Q59" s="482"/>
      <c r="R59" s="1119"/>
      <c r="S59" s="1119"/>
      <c r="T59" s="321">
        <v>46940050550</v>
      </c>
      <c r="U59" s="482" t="s">
        <v>1450</v>
      </c>
    </row>
    <row r="60" spans="1:21" ht="5.0999999999999996" customHeight="1" x14ac:dyDescent="0.2">
      <c r="A60" s="28"/>
      <c r="B60" s="28"/>
      <c r="C60" s="29"/>
      <c r="F60" s="23"/>
      <c r="G60" s="23"/>
      <c r="M60" s="45"/>
      <c r="N60" s="41"/>
      <c r="R60" s="41"/>
      <c r="S60" s="41"/>
    </row>
    <row r="61" spans="1:21" ht="12" customHeight="1" x14ac:dyDescent="0.2">
      <c r="A61" s="30" t="s">
        <v>1107</v>
      </c>
      <c r="B61" s="17"/>
      <c r="C61" s="17"/>
      <c r="D61" s="17"/>
      <c r="E61" s="17"/>
      <c r="F61" s="37"/>
      <c r="G61" s="304">
        <f>SUM(G8:G59)</f>
        <v>60.344000000000001</v>
      </c>
      <c r="H61" s="31">
        <f>SUM(H8:H59)</f>
        <v>284330</v>
      </c>
      <c r="I61" s="18"/>
      <c r="J61" s="8"/>
      <c r="K61" s="19"/>
      <c r="L61" s="20" t="s">
        <v>19</v>
      </c>
      <c r="M61" s="46">
        <f>SUM(M8:M59)</f>
        <v>10.3</v>
      </c>
      <c r="N61" s="42">
        <f>SUM(N8:N59)</f>
        <v>53</v>
      </c>
      <c r="O61" s="16"/>
      <c r="P61" s="16"/>
      <c r="Q61" s="20" t="s">
        <v>20</v>
      </c>
      <c r="R61" s="42">
        <f>SUM(R8:R59)</f>
        <v>0</v>
      </c>
      <c r="S61" s="42">
        <f>SUM(S8:S59)</f>
        <v>0</v>
      </c>
      <c r="T61" s="16"/>
    </row>
    <row r="62" spans="1:21" ht="12" customHeight="1" x14ac:dyDescent="0.2">
      <c r="A62" s="32" t="s">
        <v>21</v>
      </c>
      <c r="B62" s="21"/>
      <c r="C62" s="21"/>
      <c r="D62" s="21"/>
      <c r="E62" s="21"/>
      <c r="F62" s="37"/>
      <c r="G62" s="47">
        <f>SUMIF(I8:I59,"melnais",F8:F59)+SUMIF(I8:I59,"virsmas aps.",F8:F59)</f>
        <v>3.1649999999999996</v>
      </c>
      <c r="H62" s="48">
        <f>SUMIF(I8:I59,"melnais",H8:H59)+SUMIF(I8:I59,"virsmas aps.",H8:H59)</f>
        <v>15010</v>
      </c>
      <c r="I62" s="22"/>
      <c r="J62" s="23"/>
      <c r="K62" s="16"/>
      <c r="L62" s="16"/>
      <c r="M62" s="24"/>
      <c r="N62" s="24"/>
      <c r="O62" s="16"/>
      <c r="P62" s="16"/>
      <c r="Q62" s="16"/>
      <c r="R62" s="16"/>
      <c r="S62" s="16"/>
      <c r="T62" s="16"/>
    </row>
    <row r="63" spans="1:21" ht="12" customHeight="1" x14ac:dyDescent="0.2">
      <c r="A63" s="32" t="s">
        <v>22</v>
      </c>
      <c r="B63" s="21"/>
      <c r="C63" s="21"/>
      <c r="D63" s="21"/>
      <c r="E63" s="21"/>
      <c r="F63" s="37"/>
      <c r="G63" s="47">
        <f>SUMIF(I8:I59,"bruģis",F8:F59)</f>
        <v>0</v>
      </c>
      <c r="H63" s="48">
        <f>SUMIF(I8:I59,"bruģis",H8:H59)</f>
        <v>0</v>
      </c>
      <c r="J63" s="58"/>
      <c r="K63" s="58"/>
      <c r="L63" s="58"/>
      <c r="O63" s="16"/>
      <c r="P63" s="16"/>
      <c r="Q63" s="16"/>
      <c r="R63" s="16"/>
      <c r="S63" s="16"/>
      <c r="T63" s="16"/>
    </row>
    <row r="64" spans="1:21" ht="12" customHeight="1" x14ac:dyDescent="0.2">
      <c r="A64" s="32" t="s">
        <v>23</v>
      </c>
      <c r="B64" s="21"/>
      <c r="C64" s="21"/>
      <c r="D64" s="21"/>
      <c r="E64" s="21"/>
      <c r="F64" s="37"/>
      <c r="G64" s="47">
        <f>SUMIF(I8:I59,"grants",F8:F59)</f>
        <v>56.142000000000003</v>
      </c>
      <c r="H64" s="48">
        <f>SUMIF(I8:I59,"grants",H8:H59)</f>
        <v>266209</v>
      </c>
      <c r="J64" s="58"/>
      <c r="K64" s="16"/>
      <c r="L64" s="58" t="s">
        <v>46</v>
      </c>
      <c r="O64" s="16"/>
      <c r="P64" s="16"/>
      <c r="Q64" s="16"/>
      <c r="R64" s="16"/>
      <c r="S64" s="16"/>
      <c r="T64" s="16"/>
    </row>
    <row r="65" spans="1:21" ht="12" customHeight="1" x14ac:dyDescent="0.2">
      <c r="A65" s="32" t="s">
        <v>25</v>
      </c>
      <c r="B65" s="21"/>
      <c r="C65" s="21"/>
      <c r="D65" s="21"/>
      <c r="E65" s="21"/>
      <c r="F65" s="37"/>
      <c r="G65" s="47">
        <f>SUMIF(I8:I59,"cits segums",F8:F59)</f>
        <v>1.0370000000000001</v>
      </c>
      <c r="H65" s="48">
        <f>SUMIF(I8:I59,"cits segums",H8:H59)</f>
        <v>3111</v>
      </c>
      <c r="I65" s="23"/>
      <c r="J65" s="8"/>
      <c r="K65" s="25"/>
      <c r="O65" s="16"/>
      <c r="P65" s="16"/>
      <c r="Q65" s="16"/>
      <c r="R65" s="16"/>
      <c r="S65" s="16"/>
      <c r="T65" s="16"/>
    </row>
    <row r="66" spans="1:21" ht="5.0999999999999996" customHeight="1" x14ac:dyDescent="0.2">
      <c r="A66" s="5"/>
      <c r="B66" s="5"/>
      <c r="C66" s="5"/>
      <c r="D66" s="5"/>
      <c r="E66" s="5"/>
      <c r="F66" s="26"/>
      <c r="G66" s="26"/>
      <c r="H66" s="33"/>
      <c r="I66" s="14"/>
      <c r="J66" s="8"/>
      <c r="K66" s="16"/>
      <c r="O66" s="16"/>
      <c r="P66" s="16"/>
      <c r="Q66" s="16"/>
      <c r="R66" s="16"/>
      <c r="S66" s="16"/>
      <c r="T66" s="16"/>
    </row>
    <row r="67" spans="1:21" ht="12" customHeight="1" x14ac:dyDescent="0.2">
      <c r="A67" s="4" t="s">
        <v>45</v>
      </c>
      <c r="B67" s="50" t="str">
        <f>AN!B65</f>
        <v>SIA "Ceļu inženieri" ceļu būvtehiķis Uldis Bite</v>
      </c>
      <c r="C67" s="50"/>
      <c r="D67" s="50"/>
      <c r="E67" s="50"/>
      <c r="F67" s="50"/>
      <c r="G67" s="27"/>
      <c r="H67" s="54" t="s">
        <v>41</v>
      </c>
      <c r="I67" s="1588" t="str">
        <f>AN!I65</f>
        <v>2024.gada 4.novembris</v>
      </c>
      <c r="J67" s="1588"/>
      <c r="K67" s="53"/>
      <c r="L67" s="54" t="s">
        <v>42</v>
      </c>
      <c r="M67" s="27"/>
      <c r="N67" s="27"/>
      <c r="Q67" s="16"/>
      <c r="R67" s="16"/>
      <c r="S67" s="16"/>
      <c r="T67" s="16"/>
    </row>
    <row r="68" spans="1:21" ht="5.0999999999999996" customHeight="1" x14ac:dyDescent="0.2">
      <c r="A68" s="6"/>
      <c r="B68" s="51"/>
      <c r="C68" s="51"/>
      <c r="D68" s="51"/>
      <c r="E68" s="51"/>
      <c r="F68" s="51"/>
      <c r="G68" s="57"/>
      <c r="H68" s="52"/>
      <c r="I68" s="51"/>
      <c r="J68" s="51"/>
      <c r="K68" s="52"/>
      <c r="L68" s="55"/>
      <c r="N68" s="57"/>
      <c r="O68" s="57"/>
      <c r="P68" s="39"/>
      <c r="Q68" s="16"/>
      <c r="R68" s="16"/>
      <c r="S68" s="16"/>
      <c r="T68" s="16"/>
    </row>
    <row r="69" spans="1:21" ht="12" customHeight="1" x14ac:dyDescent="0.2">
      <c r="A69" s="4" t="s">
        <v>44</v>
      </c>
      <c r="B69" s="50" t="str">
        <f>AN!B67</f>
        <v>Dobeles novada domes priekšsēdētājs Ivars Gorskis</v>
      </c>
      <c r="C69" s="50"/>
      <c r="D69" s="50"/>
      <c r="E69" s="50"/>
      <c r="F69" s="50"/>
      <c r="G69" s="27"/>
      <c r="H69" s="54" t="s">
        <v>41</v>
      </c>
      <c r="I69" s="1588"/>
      <c r="J69" s="1588"/>
      <c r="K69" s="53"/>
      <c r="L69" s="54" t="s">
        <v>42</v>
      </c>
      <c r="M69" s="27"/>
      <c r="N69" s="27"/>
      <c r="Q69" s="16"/>
      <c r="R69" s="16"/>
      <c r="S69" s="16"/>
      <c r="T69" s="16"/>
    </row>
    <row r="70" spans="1:21" ht="5.0999999999999996" customHeight="1" x14ac:dyDescent="0.2">
      <c r="A70" s="4"/>
      <c r="B70" s="51"/>
      <c r="C70" s="51"/>
      <c r="D70" s="51"/>
      <c r="E70" s="51"/>
      <c r="F70" s="51"/>
      <c r="G70" s="57"/>
      <c r="H70" s="52"/>
      <c r="I70" s="51"/>
      <c r="J70" s="51"/>
      <c r="K70" s="52"/>
      <c r="L70" s="55"/>
      <c r="N70" s="57"/>
      <c r="O70" s="57"/>
      <c r="P70" s="39"/>
      <c r="Q70" s="16"/>
      <c r="R70" s="16"/>
      <c r="S70" s="16"/>
      <c r="T70" s="16"/>
    </row>
    <row r="71" spans="1:21" ht="12" customHeight="1" x14ac:dyDescent="0.2">
      <c r="A71" s="4" t="s">
        <v>43</v>
      </c>
      <c r="B71" s="50" t="str">
        <f>AN!B69</f>
        <v>VSIA "Latvijas Valsts ceļi" Zemgales reģisonālā nodaļa</v>
      </c>
      <c r="C71" s="50"/>
      <c r="D71" s="50"/>
      <c r="E71" s="50"/>
      <c r="F71" s="50"/>
      <c r="G71" s="27"/>
      <c r="H71" s="54" t="s">
        <v>41</v>
      </c>
      <c r="I71" s="1588"/>
      <c r="J71" s="1588"/>
      <c r="K71" s="53"/>
      <c r="L71" s="54" t="s">
        <v>42</v>
      </c>
      <c r="M71" s="27"/>
      <c r="N71" s="27"/>
      <c r="Q71" s="16"/>
      <c r="R71" s="16"/>
      <c r="S71" s="16"/>
      <c r="T71" s="16"/>
    </row>
    <row r="72" spans="1:21" ht="5.0999999999999996" customHeight="1" x14ac:dyDescent="0.2">
      <c r="D72" s="1589"/>
      <c r="E72" s="1589"/>
      <c r="F72" s="1589"/>
      <c r="G72" s="1590"/>
      <c r="H72" s="1590"/>
      <c r="I72" s="1589"/>
      <c r="J72" s="1589"/>
      <c r="K72" s="1590"/>
      <c r="L72" s="1590"/>
      <c r="N72" s="1591"/>
      <c r="O72" s="1591"/>
      <c r="P72" s="39"/>
    </row>
    <row r="73" spans="1:21" ht="14.1" customHeight="1" x14ac:dyDescent="0.25">
      <c r="A73" s="16"/>
      <c r="B73" s="1592" t="s">
        <v>338</v>
      </c>
      <c r="C73" s="1592"/>
      <c r="D73" s="1592"/>
      <c r="E73" s="1592"/>
      <c r="F73" s="1592"/>
      <c r="G73" s="1592"/>
      <c r="H73" s="1592"/>
      <c r="I73" s="1592"/>
      <c r="J73" s="1592"/>
      <c r="K73" s="1592"/>
      <c r="L73" s="1592"/>
      <c r="M73" s="1592"/>
      <c r="N73" s="1592"/>
      <c r="O73" s="1592"/>
      <c r="P73" s="1592"/>
      <c r="Q73" s="1592"/>
      <c r="R73" s="1592"/>
      <c r="S73" s="1592"/>
      <c r="T73" s="1592"/>
      <c r="U73" s="56"/>
    </row>
  </sheetData>
  <mergeCells count="31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I71:J71"/>
    <mergeCell ref="D72:L72"/>
    <mergeCell ref="N72:O72"/>
    <mergeCell ref="B73:T7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L10:L11"/>
    <mergeCell ref="C34:C35"/>
    <mergeCell ref="C29:C30"/>
    <mergeCell ref="I67:J67"/>
    <mergeCell ref="I69:J69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4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260-1648-4A40-87D6-C7905C3495EB}">
  <dimension ref="A1:U54"/>
  <sheetViews>
    <sheetView showGridLines="0" view="pageLayout" zoomScaleNormal="100" zoomScaleSheetLayoutView="100" workbookViewId="0">
      <selection activeCell="T40" sqref="T40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1451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459">
        <v>1</v>
      </c>
      <c r="B7" s="1594">
        <v>2</v>
      </c>
      <c r="C7" s="1595"/>
      <c r="D7" s="390">
        <v>3</v>
      </c>
      <c r="E7" s="390">
        <v>4</v>
      </c>
      <c r="F7" s="1594">
        <v>5</v>
      </c>
      <c r="G7" s="1595"/>
      <c r="H7" s="390">
        <v>6</v>
      </c>
      <c r="I7" s="390">
        <v>7</v>
      </c>
      <c r="J7" s="389">
        <v>8</v>
      </c>
      <c r="K7" s="389">
        <v>9</v>
      </c>
      <c r="L7" s="389">
        <v>10</v>
      </c>
      <c r="M7" s="389">
        <v>11</v>
      </c>
      <c r="N7" s="389">
        <v>12</v>
      </c>
      <c r="O7" s="389">
        <v>13</v>
      </c>
      <c r="P7" s="389">
        <v>14</v>
      </c>
      <c r="Q7" s="389">
        <v>15</v>
      </c>
      <c r="R7" s="389">
        <v>16</v>
      </c>
      <c r="S7" s="389">
        <v>17</v>
      </c>
      <c r="T7" s="389">
        <v>18</v>
      </c>
      <c r="U7" s="390">
        <v>19</v>
      </c>
    </row>
    <row r="8" spans="1:21" ht="12" customHeight="1" x14ac:dyDescent="0.2">
      <c r="A8" s="111" t="s">
        <v>2089</v>
      </c>
      <c r="B8" s="120" t="s">
        <v>1166</v>
      </c>
      <c r="C8" s="1002" t="s">
        <v>1167</v>
      </c>
      <c r="D8" s="1022">
        <v>0</v>
      </c>
      <c r="E8" s="1022">
        <v>0.25</v>
      </c>
      <c r="F8" s="1023">
        <f>SUM(E8-D8)</f>
        <v>0.25</v>
      </c>
      <c r="G8" s="1024"/>
      <c r="H8" s="1043">
        <v>1050</v>
      </c>
      <c r="I8" s="1003" t="s">
        <v>18</v>
      </c>
      <c r="J8" s="106"/>
      <c r="K8" s="106"/>
      <c r="L8" s="106"/>
      <c r="M8" s="106"/>
      <c r="N8" s="106"/>
      <c r="O8" s="106"/>
      <c r="P8" s="106"/>
      <c r="Q8" s="106"/>
      <c r="R8" s="106"/>
      <c r="S8" s="1004"/>
      <c r="T8" s="1546">
        <v>46980040207</v>
      </c>
      <c r="U8" s="106"/>
    </row>
    <row r="9" spans="1:21" ht="12" customHeight="1" x14ac:dyDescent="0.2">
      <c r="A9" s="111"/>
      <c r="B9" s="120"/>
      <c r="C9" s="1002"/>
      <c r="D9" s="1025">
        <v>0.25</v>
      </c>
      <c r="E9" s="1025">
        <v>1.51</v>
      </c>
      <c r="F9" s="1026">
        <f>SUM(E9-D9)</f>
        <v>1.26</v>
      </c>
      <c r="G9" s="1027"/>
      <c r="H9" s="1044">
        <v>6552</v>
      </c>
      <c r="I9" s="1005" t="s">
        <v>16</v>
      </c>
      <c r="J9" s="96"/>
      <c r="K9" s="96"/>
      <c r="L9" s="96"/>
      <c r="M9" s="96"/>
      <c r="N9" s="96"/>
      <c r="O9" s="96"/>
      <c r="P9" s="96"/>
      <c r="Q9" s="96"/>
      <c r="R9" s="96"/>
      <c r="S9" s="1006"/>
      <c r="T9" s="1547">
        <v>46980040207</v>
      </c>
      <c r="U9" s="96"/>
    </row>
    <row r="10" spans="1:21" ht="12" customHeight="1" x14ac:dyDescent="0.2">
      <c r="A10" s="111"/>
      <c r="B10" s="120"/>
      <c r="C10" s="1002"/>
      <c r="D10" s="1025">
        <v>1.51</v>
      </c>
      <c r="E10" s="1025">
        <v>5.31</v>
      </c>
      <c r="F10" s="1026">
        <f>SUM(E10-D10)</f>
        <v>3.8</v>
      </c>
      <c r="G10" s="1027"/>
      <c r="H10" s="1044">
        <v>17300</v>
      </c>
      <c r="I10" s="1005" t="s">
        <v>16</v>
      </c>
      <c r="J10" s="96"/>
      <c r="K10" s="96"/>
      <c r="L10" s="96"/>
      <c r="M10" s="96"/>
      <c r="N10" s="96"/>
      <c r="O10" s="96"/>
      <c r="P10" s="96"/>
      <c r="Q10" s="96"/>
      <c r="R10" s="96"/>
      <c r="S10" s="1006"/>
      <c r="T10" s="1547">
        <v>46980010087</v>
      </c>
      <c r="U10" s="96"/>
    </row>
    <row r="11" spans="1:21" ht="12" customHeight="1" x14ac:dyDescent="0.2">
      <c r="A11" s="359"/>
      <c r="B11" s="121"/>
      <c r="C11" s="1007"/>
      <c r="D11" s="1028">
        <v>5.31</v>
      </c>
      <c r="E11" s="1028">
        <v>5.8</v>
      </c>
      <c r="F11" s="1029">
        <f t="shared" ref="F11:F21" si="0">SUM(E11-D11)</f>
        <v>0.49000000000000021</v>
      </c>
      <c r="G11" s="1030">
        <f>SUM(F8:F11)</f>
        <v>5.8</v>
      </c>
      <c r="H11" s="1045">
        <v>1470</v>
      </c>
      <c r="I11" s="1008" t="s">
        <v>17</v>
      </c>
      <c r="J11" s="97"/>
      <c r="K11" s="97"/>
      <c r="L11" s="97"/>
      <c r="M11" s="97"/>
      <c r="N11" s="97"/>
      <c r="O11" s="97"/>
      <c r="P11" s="97"/>
      <c r="Q11" s="97"/>
      <c r="R11" s="97"/>
      <c r="S11" s="545"/>
      <c r="T11" s="1548">
        <v>46980010087</v>
      </c>
      <c r="U11" s="97"/>
    </row>
    <row r="12" spans="1:21" ht="12" customHeight="1" x14ac:dyDescent="0.2">
      <c r="A12" s="116" t="s">
        <v>2090</v>
      </c>
      <c r="B12" s="119" t="s">
        <v>1168</v>
      </c>
      <c r="C12" s="1009" t="s">
        <v>1169</v>
      </c>
      <c r="D12" s="1031">
        <v>0</v>
      </c>
      <c r="E12" s="1031">
        <v>1.8</v>
      </c>
      <c r="F12" s="886">
        <f t="shared" si="0"/>
        <v>1.8</v>
      </c>
      <c r="G12" s="887"/>
      <c r="H12" s="870">
        <v>9000</v>
      </c>
      <c r="I12" s="1010" t="s">
        <v>16</v>
      </c>
      <c r="J12" s="95"/>
      <c r="K12" s="95"/>
      <c r="L12" s="95"/>
      <c r="M12" s="95"/>
      <c r="N12" s="95"/>
      <c r="O12" s="95"/>
      <c r="P12" s="95"/>
      <c r="Q12" s="95"/>
      <c r="R12" s="95"/>
      <c r="S12" s="370"/>
      <c r="T12" s="1549">
        <v>46980010086</v>
      </c>
      <c r="U12" s="95"/>
    </row>
    <row r="13" spans="1:21" ht="12" customHeight="1" x14ac:dyDescent="0.2">
      <c r="A13" s="111"/>
      <c r="B13" s="120"/>
      <c r="C13" s="1002"/>
      <c r="D13" s="1032">
        <v>1.8</v>
      </c>
      <c r="E13" s="1032">
        <v>2.64</v>
      </c>
      <c r="F13" s="1033">
        <f t="shared" si="0"/>
        <v>0.84000000000000008</v>
      </c>
      <c r="G13" s="898"/>
      <c r="H13" s="875">
        <v>2940</v>
      </c>
      <c r="I13" s="1011" t="s">
        <v>16</v>
      </c>
      <c r="J13" s="1640" t="s">
        <v>1195</v>
      </c>
      <c r="K13" s="111"/>
      <c r="L13" s="1640" t="s">
        <v>1170</v>
      </c>
      <c r="M13" s="111"/>
      <c r="N13" s="111"/>
      <c r="O13" s="111"/>
      <c r="P13" s="111"/>
      <c r="Q13" s="111"/>
      <c r="R13" s="111"/>
      <c r="S13" s="1012"/>
      <c r="T13" s="1550">
        <v>46980010005005</v>
      </c>
      <c r="U13" s="111"/>
    </row>
    <row r="14" spans="1:21" ht="12" customHeight="1" x14ac:dyDescent="0.2">
      <c r="A14" s="359"/>
      <c r="B14" s="121"/>
      <c r="C14" s="1007"/>
      <c r="D14" s="237">
        <v>2.64</v>
      </c>
      <c r="E14" s="237">
        <v>3.56</v>
      </c>
      <c r="F14" s="1029">
        <f t="shared" si="0"/>
        <v>0.91999999999999993</v>
      </c>
      <c r="G14" s="1030">
        <f>SUM(F12:F14)</f>
        <v>3.56</v>
      </c>
      <c r="H14" s="1045">
        <v>2760</v>
      </c>
      <c r="I14" s="94" t="s">
        <v>17</v>
      </c>
      <c r="J14" s="1633"/>
      <c r="K14" s="97">
        <v>2.67</v>
      </c>
      <c r="L14" s="1633"/>
      <c r="M14" s="97">
        <v>7.9</v>
      </c>
      <c r="N14" s="462">
        <v>47</v>
      </c>
      <c r="O14" s="97"/>
      <c r="P14" s="97"/>
      <c r="Q14" s="97" t="s">
        <v>172</v>
      </c>
      <c r="R14" s="97"/>
      <c r="S14" s="368"/>
      <c r="T14" s="1524">
        <v>46980040275</v>
      </c>
      <c r="U14" s="97"/>
    </row>
    <row r="15" spans="1:21" ht="12" customHeight="1" x14ac:dyDescent="0.2">
      <c r="A15" s="116" t="s">
        <v>2091</v>
      </c>
      <c r="B15" s="119" t="s">
        <v>1171</v>
      </c>
      <c r="C15" s="1009" t="s">
        <v>1172</v>
      </c>
      <c r="D15" s="1034">
        <v>0</v>
      </c>
      <c r="E15" s="1034">
        <v>1.17</v>
      </c>
      <c r="F15" s="884">
        <f t="shared" si="0"/>
        <v>1.17</v>
      </c>
      <c r="G15" s="885"/>
      <c r="H15" s="871">
        <v>5850</v>
      </c>
      <c r="I15" s="828" t="s">
        <v>16</v>
      </c>
      <c r="J15" s="95"/>
      <c r="K15" s="95"/>
      <c r="L15" s="95"/>
      <c r="M15" s="95"/>
      <c r="N15" s="95"/>
      <c r="O15" s="95"/>
      <c r="P15" s="95"/>
      <c r="Q15" s="95"/>
      <c r="R15" s="95"/>
      <c r="S15" s="523"/>
      <c r="T15" s="532">
        <v>46980010083</v>
      </c>
      <c r="U15" s="95"/>
    </row>
    <row r="16" spans="1:21" ht="12" customHeight="1" x14ac:dyDescent="0.2">
      <c r="A16" s="359"/>
      <c r="B16" s="121"/>
      <c r="C16" s="1007"/>
      <c r="D16" s="1035">
        <v>1.17</v>
      </c>
      <c r="E16" s="1035">
        <v>1.51</v>
      </c>
      <c r="F16" s="890">
        <f t="shared" si="0"/>
        <v>0.34000000000000008</v>
      </c>
      <c r="G16" s="891">
        <f>SUM(F15:F16)</f>
        <v>1.51</v>
      </c>
      <c r="H16" s="872">
        <v>1700</v>
      </c>
      <c r="I16" s="830" t="s">
        <v>16</v>
      </c>
      <c r="J16" s="97"/>
      <c r="K16" s="97"/>
      <c r="L16" s="97"/>
      <c r="M16" s="97"/>
      <c r="N16" s="97"/>
      <c r="O16" s="97"/>
      <c r="P16" s="97"/>
      <c r="Q16" s="97"/>
      <c r="R16" s="97"/>
      <c r="S16" s="519"/>
      <c r="T16" s="533">
        <v>46980010084</v>
      </c>
      <c r="U16" s="97"/>
    </row>
    <row r="17" spans="1:21" ht="12" customHeight="1" x14ac:dyDescent="0.2">
      <c r="A17" s="116" t="s">
        <v>2092</v>
      </c>
      <c r="B17" s="119" t="s">
        <v>1173</v>
      </c>
      <c r="C17" s="1009" t="s">
        <v>1174</v>
      </c>
      <c r="D17" s="888">
        <v>0</v>
      </c>
      <c r="E17" s="888">
        <v>0.03</v>
      </c>
      <c r="F17" s="884">
        <f t="shared" si="0"/>
        <v>0.03</v>
      </c>
      <c r="G17" s="885"/>
      <c r="H17" s="871">
        <v>120</v>
      </c>
      <c r="I17" s="831" t="s">
        <v>18</v>
      </c>
      <c r="J17" s="95"/>
      <c r="K17" s="95"/>
      <c r="L17" s="95"/>
      <c r="M17" s="95"/>
      <c r="N17" s="95"/>
      <c r="O17" s="95"/>
      <c r="P17" s="95"/>
      <c r="Q17" s="95"/>
      <c r="R17" s="95"/>
      <c r="S17" s="98"/>
      <c r="T17" s="1522">
        <v>46980010082</v>
      </c>
      <c r="U17" s="95"/>
    </row>
    <row r="18" spans="1:21" ht="12" customHeight="1" x14ac:dyDescent="0.2">
      <c r="A18" s="111"/>
      <c r="B18" s="120"/>
      <c r="C18" s="1002"/>
      <c r="D18" s="902">
        <v>0.03</v>
      </c>
      <c r="E18" s="902">
        <v>0.62</v>
      </c>
      <c r="F18" s="1036">
        <f t="shared" si="0"/>
        <v>0.59</v>
      </c>
      <c r="G18" s="1037"/>
      <c r="H18" s="1046">
        <v>2360</v>
      </c>
      <c r="I18" s="835" t="s">
        <v>16</v>
      </c>
      <c r="J18" s="96"/>
      <c r="K18" s="96"/>
      <c r="L18" s="96"/>
      <c r="M18" s="96"/>
      <c r="N18" s="96"/>
      <c r="O18" s="96"/>
      <c r="P18" s="96"/>
      <c r="Q18" s="96"/>
      <c r="R18" s="96"/>
      <c r="S18" s="99"/>
      <c r="T18" s="1523">
        <v>46980010082</v>
      </c>
      <c r="U18" s="96"/>
    </row>
    <row r="19" spans="1:21" ht="12" customHeight="1" x14ac:dyDescent="0.2">
      <c r="A19" s="111"/>
      <c r="B19" s="120"/>
      <c r="C19" s="1002"/>
      <c r="D19" s="902">
        <v>0.62</v>
      </c>
      <c r="E19" s="902">
        <v>1.02</v>
      </c>
      <c r="F19" s="1036">
        <f t="shared" si="0"/>
        <v>0.4</v>
      </c>
      <c r="G19" s="1037"/>
      <c r="H19" s="1046">
        <v>1200</v>
      </c>
      <c r="I19" s="835" t="s">
        <v>17</v>
      </c>
      <c r="J19" s="96"/>
      <c r="K19" s="96"/>
      <c r="L19" s="96"/>
      <c r="M19" s="96"/>
      <c r="N19" s="96"/>
      <c r="O19" s="96"/>
      <c r="P19" s="96"/>
      <c r="Q19" s="96"/>
      <c r="R19" s="96"/>
      <c r="S19" s="99"/>
      <c r="T19" s="1523">
        <v>46980010082</v>
      </c>
      <c r="U19" s="96"/>
    </row>
    <row r="20" spans="1:21" ht="12" customHeight="1" x14ac:dyDescent="0.2">
      <c r="A20" s="111"/>
      <c r="B20" s="120"/>
      <c r="C20" s="1002"/>
      <c r="D20" s="902">
        <v>1.02</v>
      </c>
      <c r="E20" s="902">
        <v>2.42</v>
      </c>
      <c r="F20" s="1036">
        <f t="shared" si="0"/>
        <v>1.4</v>
      </c>
      <c r="G20" s="1037"/>
      <c r="H20" s="1046">
        <v>4200</v>
      </c>
      <c r="I20" s="835" t="s">
        <v>17</v>
      </c>
      <c r="J20" s="96"/>
      <c r="K20" s="96"/>
      <c r="L20" s="96"/>
      <c r="M20" s="96"/>
      <c r="N20" s="96"/>
      <c r="O20" s="96"/>
      <c r="P20" s="96"/>
      <c r="Q20" s="96"/>
      <c r="R20" s="96"/>
      <c r="S20" s="99"/>
      <c r="T20" s="1523">
        <v>46980020083</v>
      </c>
      <c r="U20" s="96"/>
    </row>
    <row r="21" spans="1:21" ht="12" customHeight="1" x14ac:dyDescent="0.2">
      <c r="A21" s="359"/>
      <c r="B21" s="121"/>
      <c r="C21" s="1007"/>
      <c r="D21" s="889">
        <v>2.42</v>
      </c>
      <c r="E21" s="889">
        <v>3.64</v>
      </c>
      <c r="F21" s="890">
        <f t="shared" si="0"/>
        <v>1.2200000000000002</v>
      </c>
      <c r="G21" s="891">
        <f>SUM(F17:F21)</f>
        <v>3.64</v>
      </c>
      <c r="H21" s="872">
        <v>4880</v>
      </c>
      <c r="I21" s="833" t="s">
        <v>16</v>
      </c>
      <c r="J21" s="97"/>
      <c r="K21" s="97"/>
      <c r="L21" s="97"/>
      <c r="M21" s="97"/>
      <c r="N21" s="97"/>
      <c r="O21" s="97"/>
      <c r="P21" s="97"/>
      <c r="Q21" s="97"/>
      <c r="R21" s="97"/>
      <c r="S21" s="100"/>
      <c r="T21" s="1524">
        <v>46980020083</v>
      </c>
      <c r="U21" s="97"/>
    </row>
    <row r="22" spans="1:21" ht="12" customHeight="1" x14ac:dyDescent="0.2">
      <c r="A22" s="111" t="s">
        <v>2093</v>
      </c>
      <c r="B22" s="120" t="s">
        <v>1179</v>
      </c>
      <c r="C22" s="1017" t="s">
        <v>1180</v>
      </c>
      <c r="D22" s="883">
        <v>0</v>
      </c>
      <c r="E22" s="883">
        <v>1.4</v>
      </c>
      <c r="F22" s="279">
        <f>E22-D22</f>
        <v>1.4</v>
      </c>
      <c r="G22" s="259"/>
      <c r="H22" s="403">
        <v>5600</v>
      </c>
      <c r="I22" s="841" t="s">
        <v>16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13"/>
      <c r="T22" s="1526">
        <v>46980040204</v>
      </c>
      <c r="U22" s="106"/>
    </row>
    <row r="23" spans="1:21" ht="12" customHeight="1" x14ac:dyDescent="0.2">
      <c r="A23" s="111"/>
      <c r="B23" s="120"/>
      <c r="C23" s="1017"/>
      <c r="D23" s="1048">
        <v>1.4</v>
      </c>
      <c r="E23" s="1048">
        <v>1.48</v>
      </c>
      <c r="F23" s="951">
        <f t="shared" ref="F23" si="1">E23-D23</f>
        <v>8.0000000000000071E-2</v>
      </c>
      <c r="G23" s="271">
        <f>SUM(F22:F23)</f>
        <v>1.48</v>
      </c>
      <c r="H23" s="950">
        <v>240</v>
      </c>
      <c r="I23" s="1049" t="s">
        <v>17</v>
      </c>
      <c r="J23" s="152"/>
      <c r="K23" s="152"/>
      <c r="L23" s="152"/>
      <c r="M23" s="152"/>
      <c r="N23" s="152"/>
      <c r="O23" s="152"/>
      <c r="P23" s="152"/>
      <c r="Q23" s="152"/>
      <c r="R23" s="152"/>
      <c r="S23" s="1050"/>
      <c r="T23" s="1551">
        <v>46980040204</v>
      </c>
      <c r="U23" s="152"/>
    </row>
    <row r="24" spans="1:21" ht="12" customHeight="1" x14ac:dyDescent="0.2">
      <c r="A24" s="104" t="s">
        <v>2094</v>
      </c>
      <c r="B24" s="122" t="s">
        <v>1187</v>
      </c>
      <c r="C24" s="196" t="s">
        <v>1188</v>
      </c>
      <c r="D24" s="892">
        <v>0</v>
      </c>
      <c r="E24" s="892">
        <v>1.88</v>
      </c>
      <c r="F24" s="893">
        <f>SUM(E24-D24)</f>
        <v>1.88</v>
      </c>
      <c r="G24" s="894">
        <f>F24</f>
        <v>1.88</v>
      </c>
      <c r="H24" s="874">
        <v>5640</v>
      </c>
      <c r="I24" s="299" t="s">
        <v>16</v>
      </c>
      <c r="J24" s="299"/>
      <c r="K24" s="299"/>
      <c r="L24" s="299"/>
      <c r="M24" s="299"/>
      <c r="N24" s="299"/>
      <c r="O24" s="299"/>
      <c r="P24" s="299"/>
      <c r="Q24" s="299"/>
      <c r="R24" s="299"/>
      <c r="S24" s="112"/>
      <c r="T24" s="1525">
        <v>46980020076</v>
      </c>
      <c r="U24" s="104"/>
    </row>
    <row r="25" spans="1:21" ht="12" customHeight="1" x14ac:dyDescent="0.2">
      <c r="A25" s="104" t="s">
        <v>2095</v>
      </c>
      <c r="B25" s="122" t="s">
        <v>1189</v>
      </c>
      <c r="C25" s="196" t="s">
        <v>1190</v>
      </c>
      <c r="D25" s="895">
        <v>0</v>
      </c>
      <c r="E25" s="895">
        <v>0.54</v>
      </c>
      <c r="F25" s="884">
        <f>SUM(E25-D25)</f>
        <v>0.54</v>
      </c>
      <c r="G25" s="1038">
        <f>F25</f>
        <v>0.54</v>
      </c>
      <c r="H25" s="881">
        <v>2160</v>
      </c>
      <c r="I25" s="299" t="s">
        <v>16</v>
      </c>
      <c r="J25" s="299"/>
      <c r="K25" s="299"/>
      <c r="L25" s="299"/>
      <c r="M25" s="299"/>
      <c r="N25" s="299"/>
      <c r="O25" s="299"/>
      <c r="P25" s="299"/>
      <c r="Q25" s="299"/>
      <c r="R25" s="299"/>
      <c r="S25" s="559"/>
      <c r="T25" s="1520">
        <v>46980040225</v>
      </c>
      <c r="U25" s="104"/>
    </row>
    <row r="26" spans="1:21" ht="12" customHeight="1" x14ac:dyDescent="0.2">
      <c r="A26" s="116" t="s">
        <v>2096</v>
      </c>
      <c r="B26" s="119" t="s">
        <v>1181</v>
      </c>
      <c r="C26" s="186" t="s">
        <v>1182</v>
      </c>
      <c r="D26" s="1034">
        <v>0</v>
      </c>
      <c r="E26" s="1034">
        <v>0.76</v>
      </c>
      <c r="F26" s="884">
        <f t="shared" ref="F26:F31" si="2">SUM(E26-D26)</f>
        <v>0.76</v>
      </c>
      <c r="G26" s="885"/>
      <c r="H26" s="871">
        <v>4876</v>
      </c>
      <c r="I26" s="828" t="s">
        <v>18</v>
      </c>
      <c r="J26" s="95"/>
      <c r="K26" s="95"/>
      <c r="L26" s="95"/>
      <c r="M26" s="95"/>
      <c r="N26" s="95"/>
      <c r="O26" s="95"/>
      <c r="P26" s="95"/>
      <c r="Q26" s="95"/>
      <c r="R26" s="95">
        <v>803</v>
      </c>
      <c r="S26" s="523">
        <v>574</v>
      </c>
      <c r="T26" s="532">
        <v>46980040310</v>
      </c>
      <c r="U26" s="95"/>
    </row>
    <row r="27" spans="1:21" ht="12" customHeight="1" x14ac:dyDescent="0.2">
      <c r="A27" s="111"/>
      <c r="B27" s="120"/>
      <c r="C27" s="1017"/>
      <c r="D27" s="1039">
        <v>0.76</v>
      </c>
      <c r="E27" s="1039">
        <v>4.0599999999999996</v>
      </c>
      <c r="F27" s="1026">
        <v>3.28</v>
      </c>
      <c r="G27" s="1027"/>
      <c r="H27" s="1044">
        <v>18588</v>
      </c>
      <c r="I27" s="1018" t="s">
        <v>18</v>
      </c>
      <c r="J27" s="96" t="s">
        <v>1197</v>
      </c>
      <c r="K27" s="1019">
        <v>2.62</v>
      </c>
      <c r="L27" s="1640" t="s">
        <v>1183</v>
      </c>
      <c r="M27" s="96">
        <v>18.100000000000001</v>
      </c>
      <c r="N27" s="96">
        <v>127</v>
      </c>
      <c r="O27" s="96"/>
      <c r="P27" s="96"/>
      <c r="Q27" s="96" t="s">
        <v>172</v>
      </c>
      <c r="R27" s="96">
        <v>271</v>
      </c>
      <c r="S27" s="99">
        <v>193</v>
      </c>
      <c r="T27" s="1523">
        <v>46980040199</v>
      </c>
      <c r="U27" s="96"/>
    </row>
    <row r="28" spans="1:21" ht="12" customHeight="1" x14ac:dyDescent="0.2">
      <c r="A28" s="111"/>
      <c r="B28" s="120"/>
      <c r="C28" s="1017"/>
      <c r="D28" s="1039">
        <v>4.0599999999999996</v>
      </c>
      <c r="E28" s="1039">
        <v>5.0999999999999996</v>
      </c>
      <c r="F28" s="1026">
        <f t="shared" si="2"/>
        <v>1.04</v>
      </c>
      <c r="G28" s="1027"/>
      <c r="H28" s="1044">
        <v>5824</v>
      </c>
      <c r="I28" s="1018" t="s">
        <v>18</v>
      </c>
      <c r="J28" s="96"/>
      <c r="K28" s="96"/>
      <c r="L28" s="1641"/>
      <c r="M28" s="96"/>
      <c r="N28" s="96"/>
      <c r="O28" s="96"/>
      <c r="P28" s="96"/>
      <c r="Q28" s="96"/>
      <c r="R28" s="96"/>
      <c r="S28" s="99"/>
      <c r="T28" s="1523">
        <v>46980030074</v>
      </c>
      <c r="U28" s="96"/>
    </row>
    <row r="29" spans="1:21" ht="12" customHeight="1" x14ac:dyDescent="0.2">
      <c r="A29" s="111"/>
      <c r="B29" s="120"/>
      <c r="C29" s="1017"/>
      <c r="D29" s="1039">
        <v>5.0999999999999996</v>
      </c>
      <c r="E29" s="1039">
        <v>12.44</v>
      </c>
      <c r="F29" s="1026">
        <f t="shared" si="2"/>
        <v>7.34</v>
      </c>
      <c r="G29" s="1027"/>
      <c r="H29" s="1044">
        <v>36105</v>
      </c>
      <c r="I29" s="1018" t="s">
        <v>16</v>
      </c>
      <c r="J29" s="96"/>
      <c r="K29" s="96"/>
      <c r="L29" s="96"/>
      <c r="M29" s="96"/>
      <c r="N29" s="96"/>
      <c r="O29" s="96"/>
      <c r="P29" s="96"/>
      <c r="Q29" s="96"/>
      <c r="R29" s="96"/>
      <c r="S29" s="99"/>
      <c r="T29" s="1523">
        <v>46980030074</v>
      </c>
      <c r="U29" s="96"/>
    </row>
    <row r="30" spans="1:21" ht="12" customHeight="1" x14ac:dyDescent="0.2">
      <c r="A30" s="111"/>
      <c r="B30" s="120"/>
      <c r="C30" s="1017"/>
      <c r="D30" s="1039">
        <v>12.44</v>
      </c>
      <c r="E30" s="1039">
        <v>14.65</v>
      </c>
      <c r="F30" s="1026">
        <v>2.19</v>
      </c>
      <c r="G30" s="1027"/>
      <c r="H30" s="1044">
        <v>10950</v>
      </c>
      <c r="I30" s="1018" t="s">
        <v>16</v>
      </c>
      <c r="J30" s="96" t="s">
        <v>1196</v>
      </c>
      <c r="K30" s="96">
        <v>14.57</v>
      </c>
      <c r="L30" s="1640" t="s">
        <v>1184</v>
      </c>
      <c r="M30" s="291">
        <v>18</v>
      </c>
      <c r="N30" s="96">
        <v>126</v>
      </c>
      <c r="O30" s="96"/>
      <c r="P30" s="96"/>
      <c r="Q30" s="96" t="s">
        <v>172</v>
      </c>
      <c r="R30" s="96"/>
      <c r="S30" s="99"/>
      <c r="T30" s="1523">
        <v>46980040198</v>
      </c>
      <c r="U30" s="96"/>
    </row>
    <row r="31" spans="1:21" ht="12" customHeight="1" x14ac:dyDescent="0.2">
      <c r="A31" s="359"/>
      <c r="B31" s="121"/>
      <c r="C31" s="190"/>
      <c r="D31" s="1040">
        <v>14.65</v>
      </c>
      <c r="E31" s="1040">
        <v>14.98</v>
      </c>
      <c r="F31" s="1036">
        <f t="shared" si="2"/>
        <v>0.33000000000000007</v>
      </c>
      <c r="G31" s="1037">
        <f>SUM(F26:F31)</f>
        <v>14.94</v>
      </c>
      <c r="H31" s="1046">
        <v>1415</v>
      </c>
      <c r="I31" s="1013" t="s">
        <v>18</v>
      </c>
      <c r="J31" s="96"/>
      <c r="K31" s="96"/>
      <c r="L31" s="1633"/>
      <c r="M31" s="96"/>
      <c r="N31" s="96"/>
      <c r="O31" s="96"/>
      <c r="P31" s="96"/>
      <c r="Q31" s="96"/>
      <c r="R31" s="96"/>
      <c r="S31" s="527"/>
      <c r="T31" s="536">
        <v>46980040198</v>
      </c>
      <c r="U31" s="96"/>
    </row>
    <row r="32" spans="1:21" ht="12" customHeight="1" x14ac:dyDescent="0.2">
      <c r="A32" s="116" t="s">
        <v>2097</v>
      </c>
      <c r="B32" s="119" t="s">
        <v>1175</v>
      </c>
      <c r="C32" s="1009" t="s">
        <v>1176</v>
      </c>
      <c r="D32" s="1041">
        <v>0</v>
      </c>
      <c r="E32" s="1041">
        <v>0.09</v>
      </c>
      <c r="F32" s="884">
        <f>SUM(E32-D32)</f>
        <v>0.09</v>
      </c>
      <c r="G32" s="885"/>
      <c r="H32" s="871">
        <v>315</v>
      </c>
      <c r="I32" s="837" t="s">
        <v>18</v>
      </c>
      <c r="J32" s="95"/>
      <c r="K32" s="95"/>
      <c r="L32" s="95"/>
      <c r="M32" s="95"/>
      <c r="N32" s="95"/>
      <c r="O32" s="95"/>
      <c r="P32" s="95"/>
      <c r="Q32" s="95"/>
      <c r="R32" s="95"/>
      <c r="S32" s="523"/>
      <c r="T32" s="95">
        <v>46980040090</v>
      </c>
      <c r="U32" s="95"/>
    </row>
    <row r="33" spans="1:21" ht="12" customHeight="1" x14ac:dyDescent="0.2">
      <c r="A33" s="111"/>
      <c r="B33" s="120"/>
      <c r="C33" s="1002"/>
      <c r="D33" s="1040">
        <v>0.09</v>
      </c>
      <c r="E33" s="1040">
        <v>0.2</v>
      </c>
      <c r="F33" s="1036">
        <f>SUM(E33-D33)</f>
        <v>0.11000000000000001</v>
      </c>
      <c r="G33" s="1037"/>
      <c r="H33" s="1046">
        <v>385</v>
      </c>
      <c r="I33" s="1013" t="s"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527"/>
      <c r="T33" s="96">
        <v>46980040089</v>
      </c>
      <c r="U33" s="96"/>
    </row>
    <row r="34" spans="1:21" ht="12" customHeight="1" x14ac:dyDescent="0.2">
      <c r="A34" s="111"/>
      <c r="B34" s="120"/>
      <c r="C34" s="1002"/>
      <c r="D34" s="1040">
        <v>0.2</v>
      </c>
      <c r="E34" s="1040">
        <v>0.84</v>
      </c>
      <c r="F34" s="1036">
        <f>SUM(E34-D34)</f>
        <v>0.6399999999999999</v>
      </c>
      <c r="G34" s="1037"/>
      <c r="H34" s="1046">
        <v>2963</v>
      </c>
      <c r="I34" s="1013" t="s"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1014"/>
      <c r="T34" s="96">
        <v>46980040312</v>
      </c>
      <c r="U34" s="96"/>
    </row>
    <row r="35" spans="1:21" ht="12" customHeight="1" x14ac:dyDescent="0.2">
      <c r="A35" s="359"/>
      <c r="B35" s="121"/>
      <c r="C35" s="1007"/>
      <c r="D35" s="1040">
        <v>0.84</v>
      </c>
      <c r="E35" s="1040">
        <v>1.51</v>
      </c>
      <c r="F35" s="1036">
        <f>SUM(E35-D35)</f>
        <v>0.67</v>
      </c>
      <c r="G35" s="1030">
        <f>SUM(F32:F35)</f>
        <v>1.5099999999999998</v>
      </c>
      <c r="H35" s="1047">
        <v>3350</v>
      </c>
      <c r="I35" s="1013" t="s"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1014"/>
      <c r="T35" s="96">
        <v>46980040312</v>
      </c>
      <c r="U35" s="96"/>
    </row>
    <row r="36" spans="1:21" ht="12" customHeight="1" x14ac:dyDescent="0.2">
      <c r="A36" s="104" t="s">
        <v>2098</v>
      </c>
      <c r="B36" s="122" t="s">
        <v>1177</v>
      </c>
      <c r="C36" s="1015" t="s">
        <v>1178</v>
      </c>
      <c r="D36" s="1042">
        <v>0</v>
      </c>
      <c r="E36" s="1042">
        <v>0.41</v>
      </c>
      <c r="F36" s="893">
        <v>0.41</v>
      </c>
      <c r="G36" s="894">
        <v>0.41</v>
      </c>
      <c r="H36" s="874">
        <v>1454</v>
      </c>
      <c r="I36" s="1016" t="s">
        <v>18</v>
      </c>
      <c r="J36" s="104"/>
      <c r="K36" s="104"/>
      <c r="L36" s="104"/>
      <c r="M36" s="104"/>
      <c r="N36" s="104"/>
      <c r="O36" s="104"/>
      <c r="P36" s="104"/>
      <c r="Q36" s="104"/>
      <c r="R36" s="104"/>
      <c r="S36" s="559"/>
      <c r="T36" s="1520">
        <v>46980040263</v>
      </c>
      <c r="U36" s="104" t="s">
        <v>1453</v>
      </c>
    </row>
    <row r="37" spans="1:21" ht="12" customHeight="1" x14ac:dyDescent="0.2">
      <c r="A37" s="116" t="s">
        <v>2099</v>
      </c>
      <c r="B37" s="394" t="s">
        <v>1185</v>
      </c>
      <c r="C37" s="1009" t="s">
        <v>1186</v>
      </c>
      <c r="D37" s="1034">
        <v>0</v>
      </c>
      <c r="E37" s="1034">
        <v>3.51</v>
      </c>
      <c r="F37" s="884">
        <f t="shared" ref="F37:F38" si="3">SUM(E37-D37)</f>
        <v>3.51</v>
      </c>
      <c r="G37" s="885"/>
      <c r="H37" s="871">
        <v>17550</v>
      </c>
      <c r="I37" s="828" t="s">
        <v>16</v>
      </c>
      <c r="J37" s="95"/>
      <c r="K37" s="95"/>
      <c r="L37" s="95"/>
      <c r="M37" s="95"/>
      <c r="N37" s="95"/>
      <c r="O37" s="95"/>
      <c r="P37" s="95"/>
      <c r="Q37" s="95"/>
      <c r="R37" s="95"/>
      <c r="S37" s="1020"/>
      <c r="T37" s="1549">
        <v>46980030080</v>
      </c>
      <c r="U37" s="95"/>
    </row>
    <row r="38" spans="1:21" ht="12" customHeight="1" x14ac:dyDescent="0.2">
      <c r="A38" s="359"/>
      <c r="B38" s="395"/>
      <c r="C38" s="1007"/>
      <c r="D38" s="1035">
        <v>3.51</v>
      </c>
      <c r="E38" s="1035">
        <v>3.68</v>
      </c>
      <c r="F38" s="890">
        <f t="shared" si="3"/>
        <v>0.17000000000000037</v>
      </c>
      <c r="G38" s="891">
        <f>SUM(F37:F38)</f>
        <v>3.68</v>
      </c>
      <c r="H38" s="872">
        <v>510</v>
      </c>
      <c r="I38" s="830" t="s">
        <v>17</v>
      </c>
      <c r="J38" s="97"/>
      <c r="K38" s="97"/>
      <c r="L38" s="97"/>
      <c r="M38" s="97"/>
      <c r="N38" s="97"/>
      <c r="O38" s="97"/>
      <c r="P38" s="97"/>
      <c r="Q38" s="97"/>
      <c r="R38" s="97"/>
      <c r="S38" s="1021"/>
      <c r="T38" s="1552">
        <v>46980030080</v>
      </c>
      <c r="U38" s="97"/>
    </row>
    <row r="39" spans="1:21" ht="12" customHeight="1" x14ac:dyDescent="0.2">
      <c r="A39" s="104" t="s">
        <v>2105</v>
      </c>
      <c r="B39" s="122" t="s">
        <v>1191</v>
      </c>
      <c r="C39" s="196" t="s">
        <v>1192</v>
      </c>
      <c r="D39" s="892">
        <v>0</v>
      </c>
      <c r="E39" s="892">
        <v>1.78</v>
      </c>
      <c r="F39" s="893">
        <f t="shared" ref="F39:F40" si="4">SUM(E39-D39)</f>
        <v>1.78</v>
      </c>
      <c r="G39" s="894">
        <f t="shared" ref="G39:G40" si="5">F39</f>
        <v>1.78</v>
      </c>
      <c r="H39" s="874">
        <v>7120</v>
      </c>
      <c r="I39" s="299" t="s">
        <v>16</v>
      </c>
      <c r="J39" s="299"/>
      <c r="K39" s="299"/>
      <c r="L39" s="299"/>
      <c r="M39" s="299"/>
      <c r="N39" s="299"/>
      <c r="O39" s="299"/>
      <c r="P39" s="299"/>
      <c r="Q39" s="299"/>
      <c r="R39" s="299"/>
      <c r="S39" s="112"/>
      <c r="T39" s="1525">
        <v>46980030087</v>
      </c>
      <c r="U39" s="104"/>
    </row>
    <row r="40" spans="1:21" ht="12" customHeight="1" x14ac:dyDescent="0.2">
      <c r="A40" s="104" t="s">
        <v>2100</v>
      </c>
      <c r="B40" s="122" t="s">
        <v>1193</v>
      </c>
      <c r="C40" s="196" t="s">
        <v>1194</v>
      </c>
      <c r="D40" s="892">
        <v>0</v>
      </c>
      <c r="E40" s="892">
        <v>0.53</v>
      </c>
      <c r="F40" s="893">
        <f t="shared" si="4"/>
        <v>0.53</v>
      </c>
      <c r="G40" s="894">
        <f t="shared" si="5"/>
        <v>0.53</v>
      </c>
      <c r="H40" s="874">
        <v>2385</v>
      </c>
      <c r="I40" s="299" t="s">
        <v>18</v>
      </c>
      <c r="J40" s="299"/>
      <c r="K40" s="299"/>
      <c r="L40" s="299"/>
      <c r="M40" s="299"/>
      <c r="N40" s="299"/>
      <c r="O40" s="299"/>
      <c r="P40" s="299"/>
      <c r="Q40" s="299"/>
      <c r="R40" s="299"/>
      <c r="S40" s="112"/>
      <c r="T40" s="1541">
        <v>46980030015002</v>
      </c>
      <c r="U40" s="104"/>
    </row>
    <row r="41" spans="1:21" ht="5.0999999999999996" customHeight="1" x14ac:dyDescent="0.2">
      <c r="A41" s="28"/>
      <c r="B41" s="28"/>
      <c r="C41" s="29"/>
      <c r="F41" s="23"/>
      <c r="G41" s="23"/>
      <c r="M41" s="45"/>
      <c r="N41" s="41"/>
      <c r="R41" s="41"/>
      <c r="S41" s="41"/>
    </row>
    <row r="42" spans="1:21" ht="12" customHeight="1" x14ac:dyDescent="0.2">
      <c r="A42" s="30" t="s">
        <v>1452</v>
      </c>
      <c r="B42" s="17"/>
      <c r="C42" s="17"/>
      <c r="D42" s="17"/>
      <c r="E42" s="17"/>
      <c r="F42" s="37"/>
      <c r="G42" s="304">
        <f>SUM(G8:G40)</f>
        <v>41.26</v>
      </c>
      <c r="H42" s="31">
        <f>SUM(H8:H40)</f>
        <v>188812</v>
      </c>
      <c r="I42" s="18"/>
      <c r="J42" s="8"/>
      <c r="K42" s="19"/>
      <c r="L42" s="20" t="s">
        <v>19</v>
      </c>
      <c r="M42" s="46">
        <f>SUM(M8:M40)</f>
        <v>44</v>
      </c>
      <c r="N42" s="42">
        <f>SUM(N8:N40)</f>
        <v>300</v>
      </c>
      <c r="O42" s="16"/>
      <c r="P42" s="16"/>
      <c r="Q42" s="20" t="s">
        <v>20</v>
      </c>
      <c r="R42" s="42">
        <f>SUM(R8:R40)</f>
        <v>1074</v>
      </c>
      <c r="S42" s="42">
        <f>SUM(S8:S40)</f>
        <v>767</v>
      </c>
      <c r="T42" s="16"/>
    </row>
    <row r="43" spans="1:21" ht="12" customHeight="1" x14ac:dyDescent="0.2">
      <c r="A43" s="32" t="s">
        <v>21</v>
      </c>
      <c r="B43" s="21"/>
      <c r="C43" s="21"/>
      <c r="D43" s="21"/>
      <c r="E43" s="21"/>
      <c r="F43" s="37"/>
      <c r="G43" s="47">
        <f>SUMIF(I8:I40,"melnais",F8:F40)+SUMIF(I8:I40,"virsmas aps.",F8:F40)</f>
        <v>7.4700000000000006</v>
      </c>
      <c r="H43" s="48">
        <f>SUMIF(I8:I40,"melnais",H8:H40)+SUMIF(I8:I40,"virsmas aps.",H8:H40)</f>
        <v>39375</v>
      </c>
      <c r="I43" s="22"/>
      <c r="J43" s="23"/>
      <c r="K43" s="16"/>
      <c r="L43" s="16"/>
      <c r="M43" s="24"/>
      <c r="N43" s="24"/>
      <c r="O43" s="16"/>
      <c r="P43" s="16"/>
      <c r="Q43" s="16"/>
      <c r="R43" s="16"/>
      <c r="S43" s="16"/>
      <c r="T43" s="16"/>
    </row>
    <row r="44" spans="1:21" ht="12" customHeight="1" x14ac:dyDescent="0.2">
      <c r="A44" s="32" t="s">
        <v>22</v>
      </c>
      <c r="B44" s="21"/>
      <c r="C44" s="21"/>
      <c r="D44" s="21"/>
      <c r="E44" s="21"/>
      <c r="F44" s="37"/>
      <c r="G44" s="47">
        <f>SUMIF(I8:I40,"bruģis",F8:F40)</f>
        <v>0</v>
      </c>
      <c r="H44" s="48">
        <f>SUMIF(I8:I40,"bruģis",H8:H40)</f>
        <v>0</v>
      </c>
      <c r="J44" s="58"/>
      <c r="K44" s="58"/>
      <c r="L44" s="58"/>
      <c r="O44" s="16"/>
      <c r="P44" s="16"/>
      <c r="Q44" s="16"/>
      <c r="R44" s="16"/>
      <c r="S44" s="16"/>
      <c r="T44" s="16"/>
    </row>
    <row r="45" spans="1:21" ht="12" customHeight="1" x14ac:dyDescent="0.2">
      <c r="A45" s="32" t="s">
        <v>23</v>
      </c>
      <c r="B45" s="21"/>
      <c r="C45" s="21"/>
      <c r="D45" s="21"/>
      <c r="E45" s="21"/>
      <c r="F45" s="37"/>
      <c r="G45" s="47">
        <f>SUMIF(I8:I40,"grants",F8:F40)</f>
        <v>30.330000000000005</v>
      </c>
      <c r="H45" s="48">
        <f>SUMIF(I8:I40,"grants",H8:H40)</f>
        <v>139057</v>
      </c>
      <c r="J45" s="58"/>
      <c r="K45" s="16"/>
      <c r="L45" s="58" t="s">
        <v>46</v>
      </c>
      <c r="O45" s="16"/>
      <c r="P45" s="16"/>
      <c r="Q45" s="16"/>
      <c r="R45" s="16"/>
      <c r="S45" s="16"/>
      <c r="T45" s="16"/>
    </row>
    <row r="46" spans="1:21" ht="12" customHeight="1" x14ac:dyDescent="0.2">
      <c r="A46" s="32" t="s">
        <v>25</v>
      </c>
      <c r="B46" s="21"/>
      <c r="C46" s="21"/>
      <c r="D46" s="21"/>
      <c r="E46" s="21"/>
      <c r="F46" s="37"/>
      <c r="G46" s="47">
        <f>SUMIF(I8:I40,"cits segums",F8:F40)</f>
        <v>3.4600000000000004</v>
      </c>
      <c r="H46" s="48">
        <f>SUMIF(I8:I40,"cits segums",H8:H40)</f>
        <v>10380</v>
      </c>
      <c r="I46" s="23"/>
      <c r="J46" s="8"/>
      <c r="K46" s="25"/>
      <c r="O46" s="16"/>
      <c r="P46" s="16"/>
      <c r="Q46" s="16"/>
      <c r="R46" s="16"/>
      <c r="S46" s="16"/>
      <c r="T46" s="16"/>
    </row>
    <row r="47" spans="1:21" ht="5.0999999999999996" customHeight="1" x14ac:dyDescent="0.2">
      <c r="A47" s="5"/>
      <c r="B47" s="5"/>
      <c r="C47" s="5"/>
      <c r="D47" s="5"/>
      <c r="E47" s="5"/>
      <c r="F47" s="26"/>
      <c r="G47" s="26"/>
      <c r="H47" s="33"/>
      <c r="I47" s="14"/>
      <c r="J47" s="8"/>
      <c r="K47" s="16"/>
      <c r="O47" s="16"/>
      <c r="P47" s="16"/>
      <c r="Q47" s="16"/>
      <c r="R47" s="16"/>
      <c r="S47" s="16"/>
      <c r="T47" s="16"/>
    </row>
    <row r="48" spans="1:21" ht="12" customHeight="1" x14ac:dyDescent="0.2">
      <c r="A48" s="4" t="s">
        <v>45</v>
      </c>
      <c r="B48" s="50" t="str">
        <f>AN!B65</f>
        <v>SIA "Ceļu inženieri" ceļu būvtehiķis Uldis Bite</v>
      </c>
      <c r="C48" s="50"/>
      <c r="D48" s="50"/>
      <c r="E48" s="50"/>
      <c r="F48" s="50"/>
      <c r="G48" s="27"/>
      <c r="H48" s="54" t="s">
        <v>41</v>
      </c>
      <c r="I48" s="1588" t="str">
        <f>AN!I65</f>
        <v>2024.gada 4.novembris</v>
      </c>
      <c r="J48" s="1588"/>
      <c r="K48" s="53"/>
      <c r="L48" s="54" t="s">
        <v>42</v>
      </c>
      <c r="M48" s="27"/>
      <c r="N48" s="27"/>
      <c r="Q48" s="16"/>
      <c r="R48" s="16"/>
      <c r="S48" s="16"/>
      <c r="T48" s="16"/>
    </row>
    <row r="49" spans="1:21" ht="5.0999999999999996" customHeight="1" x14ac:dyDescent="0.2">
      <c r="A49" s="6"/>
      <c r="B49" s="51"/>
      <c r="C49" s="51"/>
      <c r="D49" s="51"/>
      <c r="E49" s="51"/>
      <c r="F49" s="51"/>
      <c r="G49" s="57"/>
      <c r="H49" s="52"/>
      <c r="I49" s="51"/>
      <c r="J49" s="51"/>
      <c r="K49" s="52"/>
      <c r="L49" s="55"/>
      <c r="N49" s="57"/>
      <c r="O49" s="57"/>
      <c r="P49" s="39"/>
      <c r="Q49" s="16"/>
      <c r="R49" s="16"/>
      <c r="S49" s="16"/>
      <c r="T49" s="16"/>
    </row>
    <row r="50" spans="1:21" ht="12" customHeight="1" x14ac:dyDescent="0.2">
      <c r="A50" s="4" t="s">
        <v>44</v>
      </c>
      <c r="B50" s="50" t="str">
        <f>AN!B67</f>
        <v>Dobeles novada domes priekšsēdētājs Ivars Gorskis</v>
      </c>
      <c r="C50" s="50"/>
      <c r="D50" s="50"/>
      <c r="E50" s="50"/>
      <c r="F50" s="50"/>
      <c r="G50" s="27"/>
      <c r="H50" s="54" t="s">
        <v>41</v>
      </c>
      <c r="I50" s="1588"/>
      <c r="J50" s="1588"/>
      <c r="K50" s="53"/>
      <c r="L50" s="54" t="s">
        <v>42</v>
      </c>
      <c r="M50" s="27"/>
      <c r="N50" s="27"/>
      <c r="Q50" s="16"/>
      <c r="R50" s="16"/>
      <c r="S50" s="16"/>
      <c r="T50" s="16"/>
    </row>
    <row r="51" spans="1:21" ht="5.0999999999999996" customHeight="1" x14ac:dyDescent="0.2">
      <c r="A51" s="4"/>
      <c r="B51" s="51"/>
      <c r="C51" s="51"/>
      <c r="D51" s="51"/>
      <c r="E51" s="51"/>
      <c r="F51" s="51"/>
      <c r="G51" s="57"/>
      <c r="H51" s="52"/>
      <c r="I51" s="51"/>
      <c r="J51" s="51"/>
      <c r="K51" s="52"/>
      <c r="L51" s="55"/>
      <c r="N51" s="57"/>
      <c r="O51" s="57"/>
      <c r="P51" s="39"/>
      <c r="Q51" s="16"/>
      <c r="R51" s="16"/>
      <c r="S51" s="16"/>
      <c r="T51" s="16"/>
    </row>
    <row r="52" spans="1:21" ht="12" customHeight="1" x14ac:dyDescent="0.2">
      <c r="A52" s="4" t="s">
        <v>43</v>
      </c>
      <c r="B52" s="50" t="str">
        <f>AN!B69</f>
        <v>VSIA "Latvijas Valsts ceļi" Zemgales reģisonālā nodaļa</v>
      </c>
      <c r="C52" s="50"/>
      <c r="D52" s="50"/>
      <c r="E52" s="50"/>
      <c r="F52" s="50"/>
      <c r="G52" s="27"/>
      <c r="H52" s="54" t="s">
        <v>41</v>
      </c>
      <c r="I52" s="1588"/>
      <c r="J52" s="1588"/>
      <c r="K52" s="53"/>
      <c r="L52" s="54" t="s">
        <v>42</v>
      </c>
      <c r="M52" s="27"/>
      <c r="N52" s="27"/>
      <c r="Q52" s="16"/>
      <c r="R52" s="16"/>
      <c r="S52" s="16"/>
      <c r="T52" s="16"/>
    </row>
    <row r="53" spans="1:21" ht="5.0999999999999996" customHeight="1" x14ac:dyDescent="0.2">
      <c r="D53" s="1589"/>
      <c r="E53" s="1589"/>
      <c r="F53" s="1589"/>
      <c r="G53" s="1590"/>
      <c r="H53" s="1590"/>
      <c r="I53" s="1589"/>
      <c r="J53" s="1589"/>
      <c r="K53" s="1590"/>
      <c r="L53" s="1590"/>
      <c r="N53" s="1591"/>
      <c r="O53" s="1591"/>
      <c r="P53" s="39"/>
    </row>
    <row r="54" spans="1:21" ht="14.1" customHeight="1" x14ac:dyDescent="0.25">
      <c r="A54" s="16"/>
      <c r="B54" s="1592" t="s">
        <v>338</v>
      </c>
      <c r="C54" s="1592"/>
      <c r="D54" s="1592"/>
      <c r="E54" s="1592"/>
      <c r="F54" s="1592"/>
      <c r="G54" s="1592"/>
      <c r="H54" s="1592"/>
      <c r="I54" s="1592"/>
      <c r="J54" s="1592"/>
      <c r="K54" s="1592"/>
      <c r="L54" s="1592"/>
      <c r="M54" s="1592"/>
      <c r="N54" s="1592"/>
      <c r="O54" s="1592"/>
      <c r="P54" s="1592"/>
      <c r="Q54" s="1592"/>
      <c r="R54" s="1592"/>
      <c r="S54" s="1592"/>
      <c r="T54" s="1592"/>
      <c r="U54" s="56"/>
    </row>
  </sheetData>
  <mergeCells count="32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N5:N6"/>
    <mergeCell ref="O5:O6"/>
    <mergeCell ref="P5:P6"/>
    <mergeCell ref="Q5:Q6"/>
    <mergeCell ref="J5:J6"/>
    <mergeCell ref="K5:L5"/>
    <mergeCell ref="M5:M6"/>
    <mergeCell ref="B7:C7"/>
    <mergeCell ref="F7:G7"/>
    <mergeCell ref="F5:G5"/>
    <mergeCell ref="H5:H6"/>
    <mergeCell ref="I5:I6"/>
    <mergeCell ref="I50:J50"/>
    <mergeCell ref="I52:J52"/>
    <mergeCell ref="D53:L53"/>
    <mergeCell ref="N53:O53"/>
    <mergeCell ref="B54:T54"/>
    <mergeCell ref="L27:L28"/>
    <mergeCell ref="L30:L31"/>
    <mergeCell ref="L13:L14"/>
    <mergeCell ref="J13:J14"/>
    <mergeCell ref="I48:J48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78AF-B995-4D85-AD15-0EB1852A7A4A}">
  <dimension ref="A1:T129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20.7109375" style="8" customWidth="1"/>
    <col min="3" max="4" width="5.7109375" style="8" customWidth="1"/>
    <col min="5" max="6" width="6.42578125" style="13" customWidth="1"/>
    <col min="7" max="7" width="8.5703125" style="23" customWidth="1"/>
    <col min="8" max="8" width="9.7109375" style="8" customWidth="1"/>
    <col min="9" max="9" width="8.7109375" style="14" customWidth="1"/>
    <col min="10" max="10" width="5.7109375" style="15" customWidth="1"/>
    <col min="11" max="11" width="10.140625" style="15" customWidth="1"/>
    <col min="12" max="12" width="6" style="15" customWidth="1"/>
    <col min="13" max="13" width="8.5703125" style="15" customWidth="1"/>
    <col min="14" max="15" width="10.140625" style="15" customWidth="1"/>
    <col min="16" max="16" width="9.7109375" style="15" customWidth="1"/>
    <col min="17" max="18" width="6.7109375" style="15" customWidth="1"/>
    <col min="19" max="19" width="12.7109375" style="15" customWidth="1"/>
    <col min="20" max="20" width="9.7109375" style="16" customWidth="1"/>
  </cols>
  <sheetData>
    <row r="1" spans="1:20" x14ac:dyDescent="0.2">
      <c r="A1" s="1"/>
      <c r="B1" s="2"/>
      <c r="C1" s="40"/>
      <c r="D1" s="1605" t="s">
        <v>1214</v>
      </c>
      <c r="E1" s="1605"/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40"/>
      <c r="Q1" s="40"/>
      <c r="R1" s="40"/>
      <c r="S1" s="3"/>
      <c r="T1" s="4" t="s">
        <v>39</v>
      </c>
    </row>
    <row r="2" spans="1:20" x14ac:dyDescent="0.2">
      <c r="A2" s="8"/>
      <c r="D2" s="1606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8"/>
      <c r="Q2" s="8"/>
      <c r="R2" s="8"/>
      <c r="S2" s="8"/>
      <c r="T2" s="49" t="s">
        <v>37</v>
      </c>
    </row>
    <row r="3" spans="1:20" ht="12.75" customHeight="1" x14ac:dyDescent="0.2">
      <c r="A3" s="1598" t="s">
        <v>29</v>
      </c>
      <c r="B3" s="1600" t="s">
        <v>1210</v>
      </c>
      <c r="C3" s="1607" t="s">
        <v>5</v>
      </c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9"/>
      <c r="S3" s="1598" t="s">
        <v>4</v>
      </c>
      <c r="T3" s="1598" t="s">
        <v>36</v>
      </c>
    </row>
    <row r="4" spans="1:20" x14ac:dyDescent="0.2">
      <c r="A4" s="1598"/>
      <c r="B4" s="1601"/>
      <c r="C4" s="1610" t="s">
        <v>6</v>
      </c>
      <c r="D4" s="1610"/>
      <c r="E4" s="1610"/>
      <c r="F4" s="1610"/>
      <c r="G4" s="1610"/>
      <c r="H4" s="1610"/>
      <c r="I4" s="1599" t="s">
        <v>7</v>
      </c>
      <c r="J4" s="1599"/>
      <c r="K4" s="1599"/>
      <c r="L4" s="1599"/>
      <c r="M4" s="1599"/>
      <c r="N4" s="1599"/>
      <c r="O4" s="1599"/>
      <c r="P4" s="1599"/>
      <c r="Q4" s="1611" t="s">
        <v>33</v>
      </c>
      <c r="R4" s="1612"/>
      <c r="S4" s="1598"/>
      <c r="T4" s="1598"/>
    </row>
    <row r="5" spans="1:20" ht="15.95" customHeight="1" x14ac:dyDescent="0.2">
      <c r="A5" s="1598"/>
      <c r="B5" s="1601"/>
      <c r="C5" s="1610" t="s">
        <v>8</v>
      </c>
      <c r="D5" s="1610"/>
      <c r="E5" s="1596" t="s">
        <v>26</v>
      </c>
      <c r="F5" s="1597"/>
      <c r="G5" s="1598" t="s">
        <v>12</v>
      </c>
      <c r="H5" s="1598" t="s">
        <v>9</v>
      </c>
      <c r="I5" s="1599" t="s">
        <v>10</v>
      </c>
      <c r="J5" s="1599" t="s">
        <v>3</v>
      </c>
      <c r="K5" s="1599"/>
      <c r="L5" s="1593" t="s">
        <v>11</v>
      </c>
      <c r="M5" s="1593" t="s">
        <v>12</v>
      </c>
      <c r="N5" s="1593" t="s">
        <v>13</v>
      </c>
      <c r="O5" s="1593" t="s">
        <v>31</v>
      </c>
      <c r="P5" s="1593" t="s">
        <v>14</v>
      </c>
      <c r="Q5" s="1613"/>
      <c r="R5" s="1614"/>
      <c r="S5" s="1598"/>
      <c r="T5" s="1598"/>
    </row>
    <row r="6" spans="1:20" ht="27.95" customHeight="1" x14ac:dyDescent="0.2">
      <c r="A6" s="1598"/>
      <c r="B6" s="1602"/>
      <c r="C6" s="9" t="s">
        <v>0</v>
      </c>
      <c r="D6" s="9" t="s">
        <v>1</v>
      </c>
      <c r="E6" s="35" t="s">
        <v>28</v>
      </c>
      <c r="F6" s="36" t="s">
        <v>27</v>
      </c>
      <c r="G6" s="1598"/>
      <c r="H6" s="1598"/>
      <c r="I6" s="1599"/>
      <c r="J6" s="10" t="s">
        <v>2</v>
      </c>
      <c r="K6" s="10" t="s">
        <v>15</v>
      </c>
      <c r="L6" s="1593"/>
      <c r="M6" s="1593"/>
      <c r="N6" s="1593"/>
      <c r="O6" s="1593"/>
      <c r="P6" s="1593"/>
      <c r="Q6" s="38" t="s">
        <v>34</v>
      </c>
      <c r="R6" s="38" t="s">
        <v>32</v>
      </c>
      <c r="S6" s="10" t="s">
        <v>35</v>
      </c>
      <c r="T6" s="1598"/>
    </row>
    <row r="7" spans="1:20" ht="12" customHeight="1" x14ac:dyDescent="0.2">
      <c r="A7" s="1051">
        <v>1</v>
      </c>
      <c r="B7" s="390">
        <v>2</v>
      </c>
      <c r="C7" s="11">
        <v>3</v>
      </c>
      <c r="D7" s="11">
        <v>4</v>
      </c>
      <c r="E7" s="1594">
        <v>5</v>
      </c>
      <c r="F7" s="1595"/>
      <c r="G7" s="11">
        <v>6</v>
      </c>
      <c r="H7" s="11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1">
        <v>19</v>
      </c>
    </row>
    <row r="8" spans="1:20" ht="12" customHeight="1" x14ac:dyDescent="0.2">
      <c r="A8" s="1471" t="s">
        <v>1586</v>
      </c>
      <c r="B8" s="1105" t="s">
        <v>1312</v>
      </c>
      <c r="C8" s="1106">
        <v>0</v>
      </c>
      <c r="D8" s="1106">
        <v>0.21199999999999999</v>
      </c>
      <c r="E8" s="1107">
        <v>0.21199999999999999</v>
      </c>
      <c r="F8" s="1108"/>
      <c r="G8" s="1109">
        <v>1272</v>
      </c>
      <c r="H8" s="1110" t="s">
        <v>18</v>
      </c>
      <c r="I8" s="476"/>
      <c r="J8" s="476"/>
      <c r="K8" s="476"/>
      <c r="L8" s="476"/>
      <c r="M8" s="476"/>
      <c r="N8" s="476"/>
      <c r="O8" s="476"/>
      <c r="P8" s="476"/>
      <c r="Q8" s="1111">
        <v>352</v>
      </c>
      <c r="R8" s="1111">
        <f>110+123</f>
        <v>233</v>
      </c>
      <c r="S8" s="1112">
        <v>46050141414</v>
      </c>
      <c r="T8" s="1112" t="s">
        <v>1354</v>
      </c>
    </row>
    <row r="9" spans="1:20" ht="12" customHeight="1" x14ac:dyDescent="0.2">
      <c r="A9" s="1159"/>
      <c r="B9" s="1113"/>
      <c r="C9" s="1114">
        <v>0.21199999999999999</v>
      </c>
      <c r="D9" s="1114">
        <v>0.31</v>
      </c>
      <c r="E9" s="1115">
        <v>9.8000000000000004E-2</v>
      </c>
      <c r="F9" s="1116">
        <f>SUM(E8:E9)</f>
        <v>0.31</v>
      </c>
      <c r="G9" s="1117">
        <v>588</v>
      </c>
      <c r="H9" s="1118" t="s">
        <v>18</v>
      </c>
      <c r="I9" s="482"/>
      <c r="J9" s="482"/>
      <c r="K9" s="482"/>
      <c r="L9" s="482"/>
      <c r="M9" s="482"/>
      <c r="N9" s="482"/>
      <c r="O9" s="482"/>
      <c r="P9" s="482"/>
      <c r="Q9" s="1119"/>
      <c r="R9" s="1119"/>
      <c r="S9" s="1120">
        <v>46050161603</v>
      </c>
      <c r="T9" s="1120" t="s">
        <v>1354</v>
      </c>
    </row>
    <row r="10" spans="1:20" ht="12" customHeight="1" x14ac:dyDescent="0.2">
      <c r="A10" s="1159" t="s">
        <v>1587</v>
      </c>
      <c r="B10" s="1121" t="s">
        <v>1313</v>
      </c>
      <c r="C10" s="1122">
        <v>0</v>
      </c>
      <c r="D10" s="1122">
        <v>0.35699999999999998</v>
      </c>
      <c r="E10" s="1123">
        <v>0.35699999999999998</v>
      </c>
      <c r="F10" s="1124">
        <f>E10</f>
        <v>0.35699999999999998</v>
      </c>
      <c r="G10" s="1125">
        <v>1607</v>
      </c>
      <c r="H10" s="1126" t="s">
        <v>18</v>
      </c>
      <c r="I10" s="467"/>
      <c r="J10" s="467"/>
      <c r="K10" s="467"/>
      <c r="L10" s="467"/>
      <c r="M10" s="467"/>
      <c r="N10" s="467"/>
      <c r="O10" s="467"/>
      <c r="P10" s="467"/>
      <c r="Q10" s="977"/>
      <c r="R10" s="977"/>
      <c r="S10" s="1127">
        <v>46050585821</v>
      </c>
      <c r="T10" s="1127" t="s">
        <v>1354</v>
      </c>
    </row>
    <row r="11" spans="1:20" ht="12" customHeight="1" x14ac:dyDescent="0.2">
      <c r="A11" s="1471" t="s">
        <v>1588</v>
      </c>
      <c r="B11" s="1105" t="s">
        <v>1314</v>
      </c>
      <c r="C11" s="1106">
        <v>0</v>
      </c>
      <c r="D11" s="1106">
        <v>2.5000000000000001E-2</v>
      </c>
      <c r="E11" s="1107">
        <v>2.5000000000000001E-2</v>
      </c>
      <c r="F11" s="1108"/>
      <c r="G11" s="1109">
        <v>100</v>
      </c>
      <c r="H11" s="1128" t="s">
        <v>18</v>
      </c>
      <c r="I11" s="476"/>
      <c r="J11" s="476"/>
      <c r="K11" s="476"/>
      <c r="L11" s="476"/>
      <c r="M11" s="476"/>
      <c r="N11" s="476"/>
      <c r="O11" s="476"/>
      <c r="P11" s="476"/>
      <c r="Q11" s="1111"/>
      <c r="R11" s="1111"/>
      <c r="S11" s="1112">
        <v>46050131319</v>
      </c>
      <c r="T11" s="1112" t="s">
        <v>1354</v>
      </c>
    </row>
    <row r="12" spans="1:20" ht="12" customHeight="1" x14ac:dyDescent="0.2">
      <c r="A12" s="1159"/>
      <c r="B12" s="1129"/>
      <c r="C12" s="1114">
        <v>2.5000000000000001E-2</v>
      </c>
      <c r="D12" s="1114">
        <v>0.29500000000000004</v>
      </c>
      <c r="E12" s="1115">
        <v>0.27</v>
      </c>
      <c r="F12" s="1116">
        <f>SUM(E11:E12)</f>
        <v>0.29500000000000004</v>
      </c>
      <c r="G12" s="1117">
        <v>1080</v>
      </c>
      <c r="H12" s="1130" t="s">
        <v>18</v>
      </c>
      <c r="I12" s="482"/>
      <c r="J12" s="482"/>
      <c r="K12" s="482"/>
      <c r="L12" s="482"/>
      <c r="M12" s="482"/>
      <c r="N12" s="482"/>
      <c r="O12" s="482"/>
      <c r="P12" s="482"/>
      <c r="Q12" s="1119"/>
      <c r="R12" s="1119"/>
      <c r="S12" s="1117">
        <v>46050131319</v>
      </c>
      <c r="T12" s="1117" t="s">
        <v>1354</v>
      </c>
    </row>
    <row r="13" spans="1:20" ht="12" customHeight="1" x14ac:dyDescent="0.2">
      <c r="A13" s="1471" t="s">
        <v>1589</v>
      </c>
      <c r="B13" s="1105" t="s">
        <v>1315</v>
      </c>
      <c r="C13" s="1106">
        <v>0</v>
      </c>
      <c r="D13" s="1106">
        <v>0.37</v>
      </c>
      <c r="E13" s="1107">
        <v>0.37</v>
      </c>
      <c r="F13" s="1108"/>
      <c r="G13" s="1109">
        <v>1783</v>
      </c>
      <c r="H13" s="1131" t="s">
        <v>18</v>
      </c>
      <c r="I13" s="476"/>
      <c r="J13" s="476"/>
      <c r="K13" s="476"/>
      <c r="L13" s="476"/>
      <c r="M13" s="476"/>
      <c r="N13" s="476"/>
      <c r="O13" s="476"/>
      <c r="P13" s="476"/>
      <c r="Q13" s="1111"/>
      <c r="R13" s="1111"/>
      <c r="S13" s="1112">
        <v>46050434335</v>
      </c>
      <c r="T13" s="1112" t="s">
        <v>1354</v>
      </c>
    </row>
    <row r="14" spans="1:20" ht="12" customHeight="1" x14ac:dyDescent="0.2">
      <c r="A14" s="1159"/>
      <c r="B14" s="1129"/>
      <c r="C14" s="1114">
        <v>0.37</v>
      </c>
      <c r="D14" s="1114">
        <v>0.87</v>
      </c>
      <c r="E14" s="1115">
        <v>0.5</v>
      </c>
      <c r="F14" s="1116">
        <f>SUM(E13:E14)</f>
        <v>0.87</v>
      </c>
      <c r="G14" s="1117">
        <v>2410</v>
      </c>
      <c r="H14" s="1130" t="s">
        <v>18</v>
      </c>
      <c r="I14" s="482"/>
      <c r="J14" s="482"/>
      <c r="K14" s="482"/>
      <c r="L14" s="482"/>
      <c r="M14" s="482"/>
      <c r="N14" s="482"/>
      <c r="O14" s="482"/>
      <c r="P14" s="482"/>
      <c r="Q14" s="1119"/>
      <c r="R14" s="1119"/>
      <c r="S14" s="1117">
        <v>46050545426</v>
      </c>
      <c r="T14" s="1117" t="s">
        <v>1354</v>
      </c>
    </row>
    <row r="15" spans="1:20" ht="12" customHeight="1" x14ac:dyDescent="0.2">
      <c r="A15" s="1471" t="s">
        <v>1590</v>
      </c>
      <c r="B15" s="1105" t="s">
        <v>1316</v>
      </c>
      <c r="C15" s="1106">
        <v>0</v>
      </c>
      <c r="D15" s="1106">
        <v>0.16</v>
      </c>
      <c r="E15" s="1107">
        <v>0.16</v>
      </c>
      <c r="F15" s="1108"/>
      <c r="G15" s="1109">
        <v>1120</v>
      </c>
      <c r="H15" s="1128" t="s">
        <v>18</v>
      </c>
      <c r="I15" s="476"/>
      <c r="J15" s="476"/>
      <c r="K15" s="476"/>
      <c r="L15" s="476"/>
      <c r="M15" s="476"/>
      <c r="N15" s="476"/>
      <c r="O15" s="476"/>
      <c r="P15" s="476"/>
      <c r="Q15" s="1111">
        <v>365</v>
      </c>
      <c r="R15" s="1111">
        <f>91+67</f>
        <v>158</v>
      </c>
      <c r="S15" s="1132">
        <v>46050272703</v>
      </c>
      <c r="T15" s="1132" t="s">
        <v>1354</v>
      </c>
    </row>
    <row r="16" spans="1:20" ht="12" customHeight="1" x14ac:dyDescent="0.2">
      <c r="A16" s="1159"/>
      <c r="B16" s="1133" t="s">
        <v>1317</v>
      </c>
      <c r="C16" s="1114">
        <v>0</v>
      </c>
      <c r="D16" s="1114">
        <v>0.17799999999999999</v>
      </c>
      <c r="E16" s="1115">
        <v>0.17799999999999999</v>
      </c>
      <c r="F16" s="1116">
        <f>SUM(E15:E16)</f>
        <v>0.33799999999999997</v>
      </c>
      <c r="G16" s="1117">
        <v>1264</v>
      </c>
      <c r="H16" s="1134" t="s">
        <v>18</v>
      </c>
      <c r="I16" s="482"/>
      <c r="J16" s="482"/>
      <c r="K16" s="482"/>
      <c r="L16" s="482"/>
      <c r="M16" s="482"/>
      <c r="N16" s="482"/>
      <c r="O16" s="482"/>
      <c r="P16" s="482"/>
      <c r="Q16" s="1119">
        <v>365</v>
      </c>
      <c r="R16" s="1119">
        <f>174</f>
        <v>174</v>
      </c>
      <c r="S16" s="1135">
        <v>46050272702</v>
      </c>
      <c r="T16" s="1135" t="s">
        <v>1354</v>
      </c>
    </row>
    <row r="17" spans="1:20" ht="12" customHeight="1" x14ac:dyDescent="0.2">
      <c r="A17" s="1170" t="s">
        <v>1591</v>
      </c>
      <c r="B17" s="1136" t="s">
        <v>1221</v>
      </c>
      <c r="C17" s="1122">
        <v>0</v>
      </c>
      <c r="D17" s="1122">
        <v>0.21299999999999999</v>
      </c>
      <c r="E17" s="1123">
        <v>0.21299999999999999</v>
      </c>
      <c r="F17" s="1124">
        <f>E17</f>
        <v>0.21299999999999999</v>
      </c>
      <c r="G17" s="1125">
        <v>1065</v>
      </c>
      <c r="H17" s="1137" t="s">
        <v>38</v>
      </c>
      <c r="I17" s="467"/>
      <c r="J17" s="467"/>
      <c r="K17" s="467"/>
      <c r="L17" s="467"/>
      <c r="M17" s="467"/>
      <c r="N17" s="467"/>
      <c r="O17" s="467"/>
      <c r="P17" s="467"/>
      <c r="Q17" s="977">
        <v>510</v>
      </c>
      <c r="R17" s="977">
        <f>125+90</f>
        <v>215</v>
      </c>
      <c r="S17" s="1127">
        <v>46050111113</v>
      </c>
      <c r="T17" s="1127" t="s">
        <v>1354</v>
      </c>
    </row>
    <row r="18" spans="1:20" ht="12" customHeight="1" x14ac:dyDescent="0.2">
      <c r="A18" s="1471" t="s">
        <v>1592</v>
      </c>
      <c r="B18" s="1138" t="s">
        <v>1318</v>
      </c>
      <c r="C18" s="1106">
        <v>0</v>
      </c>
      <c r="D18" s="1106">
        <v>0.152</v>
      </c>
      <c r="E18" s="1107">
        <v>0.152</v>
      </c>
      <c r="F18" s="1108">
        <f>E18</f>
        <v>0.152</v>
      </c>
      <c r="G18" s="1109">
        <v>1520</v>
      </c>
      <c r="H18" s="1128" t="s">
        <v>18</v>
      </c>
      <c r="I18" s="476"/>
      <c r="J18" s="476"/>
      <c r="K18" s="476"/>
      <c r="L18" s="476"/>
      <c r="M18" s="476"/>
      <c r="N18" s="476"/>
      <c r="O18" s="476"/>
      <c r="P18" s="476"/>
      <c r="Q18" s="977"/>
      <c r="R18" s="977"/>
      <c r="S18" s="1127">
        <v>46050050517</v>
      </c>
      <c r="T18" s="1112" t="s">
        <v>1354</v>
      </c>
    </row>
    <row r="19" spans="1:20" ht="12" customHeight="1" x14ac:dyDescent="0.2">
      <c r="A19" s="1471" t="s">
        <v>1593</v>
      </c>
      <c r="B19" s="1139" t="s">
        <v>1319</v>
      </c>
      <c r="C19" s="1106">
        <v>0</v>
      </c>
      <c r="D19" s="1106">
        <v>7.1999999999999995E-2</v>
      </c>
      <c r="E19" s="1107">
        <v>7.1999999999999995E-2</v>
      </c>
      <c r="F19" s="1108"/>
      <c r="G19" s="1109">
        <v>432</v>
      </c>
      <c r="H19" s="1128" t="s">
        <v>18</v>
      </c>
      <c r="I19" s="476"/>
      <c r="J19" s="476"/>
      <c r="K19" s="476"/>
      <c r="L19" s="476"/>
      <c r="M19" s="476"/>
      <c r="N19" s="476"/>
      <c r="O19" s="476"/>
      <c r="P19" s="476"/>
      <c r="Q19" s="1140"/>
      <c r="R19" s="1140"/>
      <c r="S19" s="1140">
        <v>46050100002</v>
      </c>
      <c r="T19" s="1109" t="s">
        <v>1354</v>
      </c>
    </row>
    <row r="20" spans="1:20" ht="12" customHeight="1" x14ac:dyDescent="0.2">
      <c r="A20" s="1170"/>
      <c r="B20" s="1141"/>
      <c r="C20" s="1142">
        <v>7.1999999999999995E-2</v>
      </c>
      <c r="D20" s="1142">
        <v>0.20700000000000002</v>
      </c>
      <c r="E20" s="1143">
        <v>0.13500000000000001</v>
      </c>
      <c r="F20" s="1144"/>
      <c r="G20" s="1145">
        <v>1175</v>
      </c>
      <c r="H20" s="1146" t="s">
        <v>18</v>
      </c>
      <c r="I20" s="479"/>
      <c r="J20" s="479"/>
      <c r="K20" s="479"/>
      <c r="L20" s="479"/>
      <c r="M20" s="479"/>
      <c r="N20" s="479"/>
      <c r="O20" s="479"/>
      <c r="P20" s="479"/>
      <c r="Q20" s="1147">
        <v>1498</v>
      </c>
      <c r="R20" s="1147">
        <f>122+227+117+192+307+80</f>
        <v>1045</v>
      </c>
      <c r="S20" s="1145">
        <v>46050101006</v>
      </c>
      <c r="T20" s="1145" t="s">
        <v>1354</v>
      </c>
    </row>
    <row r="21" spans="1:20" ht="12" customHeight="1" x14ac:dyDescent="0.2">
      <c r="A21" s="1170"/>
      <c r="B21" s="1148"/>
      <c r="C21" s="1142">
        <v>0.20700000000000002</v>
      </c>
      <c r="D21" s="1142">
        <v>0.377</v>
      </c>
      <c r="E21" s="1143">
        <v>0.17</v>
      </c>
      <c r="F21" s="1144"/>
      <c r="G21" s="1145">
        <v>935</v>
      </c>
      <c r="H21" s="1146" t="s">
        <v>18</v>
      </c>
      <c r="I21" s="479"/>
      <c r="J21" s="479"/>
      <c r="K21" s="479"/>
      <c r="L21" s="479"/>
      <c r="M21" s="479"/>
      <c r="N21" s="479"/>
      <c r="O21" s="479"/>
      <c r="P21" s="479"/>
      <c r="Q21" s="1147"/>
      <c r="R21" s="1147"/>
      <c r="S21" s="1145">
        <v>46050171730</v>
      </c>
      <c r="T21" s="1145" t="s">
        <v>1354</v>
      </c>
    </row>
    <row r="22" spans="1:20" ht="12" customHeight="1" x14ac:dyDescent="0.2">
      <c r="A22" s="1170"/>
      <c r="B22" s="1148"/>
      <c r="C22" s="1142">
        <v>0.377</v>
      </c>
      <c r="D22" s="1142">
        <v>0.55600000000000005</v>
      </c>
      <c r="E22" s="1143">
        <v>0.17899999999999999</v>
      </c>
      <c r="F22" s="1144"/>
      <c r="G22" s="1145">
        <v>985</v>
      </c>
      <c r="H22" s="1146" t="s">
        <v>18</v>
      </c>
      <c r="I22" s="479"/>
      <c r="J22" s="479"/>
      <c r="K22" s="479"/>
      <c r="L22" s="479"/>
      <c r="M22" s="479"/>
      <c r="N22" s="479"/>
      <c r="O22" s="479"/>
      <c r="P22" s="479"/>
      <c r="Q22" s="1147"/>
      <c r="R22" s="1147"/>
      <c r="S22" s="1145">
        <v>46050191906</v>
      </c>
      <c r="T22" s="1145" t="s">
        <v>1354</v>
      </c>
    </row>
    <row r="23" spans="1:20" ht="12" customHeight="1" x14ac:dyDescent="0.2">
      <c r="A23" s="1170"/>
      <c r="B23" s="1148"/>
      <c r="C23" s="1142">
        <v>0.55600000000000005</v>
      </c>
      <c r="D23" s="1142">
        <v>0.87400000000000011</v>
      </c>
      <c r="E23" s="1143">
        <v>0.318</v>
      </c>
      <c r="F23" s="1144"/>
      <c r="G23" s="1145">
        <v>1749</v>
      </c>
      <c r="H23" s="1146" t="s">
        <v>18</v>
      </c>
      <c r="I23" s="479"/>
      <c r="J23" s="479"/>
      <c r="K23" s="479"/>
      <c r="L23" s="479"/>
      <c r="M23" s="479"/>
      <c r="N23" s="479"/>
      <c r="O23" s="479"/>
      <c r="P23" s="479"/>
      <c r="Q23" s="1147"/>
      <c r="R23" s="1147"/>
      <c r="S23" s="1145">
        <v>46050222228</v>
      </c>
      <c r="T23" s="1145" t="s">
        <v>1354</v>
      </c>
    </row>
    <row r="24" spans="1:20" ht="12" customHeight="1" x14ac:dyDescent="0.2">
      <c r="A24" s="1170"/>
      <c r="B24" s="1148"/>
      <c r="C24" s="1142">
        <v>0.87400000000000011</v>
      </c>
      <c r="D24" s="1142">
        <v>1.395</v>
      </c>
      <c r="E24" s="1143">
        <v>0.52100000000000002</v>
      </c>
      <c r="F24" s="1144">
        <f>SUM(E19:E24)</f>
        <v>1.395</v>
      </c>
      <c r="G24" s="1145">
        <v>3282</v>
      </c>
      <c r="H24" s="1146" t="s">
        <v>18</v>
      </c>
      <c r="I24" s="479"/>
      <c r="J24" s="479"/>
      <c r="K24" s="479"/>
      <c r="L24" s="479"/>
      <c r="M24" s="479"/>
      <c r="N24" s="479"/>
      <c r="O24" s="479"/>
      <c r="P24" s="479"/>
      <c r="Q24" s="1147"/>
      <c r="R24" s="1147"/>
      <c r="S24" s="1145">
        <v>46050242435</v>
      </c>
      <c r="T24" s="1145" t="s">
        <v>1354</v>
      </c>
    </row>
    <row r="25" spans="1:20" ht="12" customHeight="1" x14ac:dyDescent="0.2">
      <c r="A25" s="1159"/>
      <c r="B25" s="1149" t="s">
        <v>1320</v>
      </c>
      <c r="C25" s="1114">
        <v>0</v>
      </c>
      <c r="D25" s="1114">
        <v>0.187</v>
      </c>
      <c r="E25" s="1115">
        <v>0.187</v>
      </c>
      <c r="F25" s="1116">
        <f>E25</f>
        <v>0.187</v>
      </c>
      <c r="G25" s="1117">
        <v>1010</v>
      </c>
      <c r="H25" s="1130" t="s">
        <v>18</v>
      </c>
      <c r="I25" s="482"/>
      <c r="J25" s="482"/>
      <c r="K25" s="482"/>
      <c r="L25" s="482"/>
      <c r="M25" s="482"/>
      <c r="N25" s="482"/>
      <c r="O25" s="482"/>
      <c r="P25" s="482"/>
      <c r="Q25" s="1119">
        <v>280</v>
      </c>
      <c r="R25" s="1119">
        <v>187</v>
      </c>
      <c r="S25" s="1117">
        <v>46050191905</v>
      </c>
      <c r="T25" s="1117" t="s">
        <v>1354</v>
      </c>
    </row>
    <row r="26" spans="1:20" ht="12" customHeight="1" x14ac:dyDescent="0.2">
      <c r="A26" s="1170" t="s">
        <v>1594</v>
      </c>
      <c r="B26" s="1141" t="s">
        <v>1321</v>
      </c>
      <c r="C26" s="1122">
        <v>0</v>
      </c>
      <c r="D26" s="1122">
        <v>8.4000000000000005E-2</v>
      </c>
      <c r="E26" s="1123">
        <v>8.4000000000000005E-2</v>
      </c>
      <c r="F26" s="1124">
        <f>E26</f>
        <v>8.4000000000000005E-2</v>
      </c>
      <c r="G26" s="1125">
        <v>277</v>
      </c>
      <c r="H26" s="1137" t="s">
        <v>16</v>
      </c>
      <c r="I26" s="467"/>
      <c r="J26" s="467"/>
      <c r="K26" s="467"/>
      <c r="L26" s="467"/>
      <c r="M26" s="467"/>
      <c r="N26" s="467"/>
      <c r="O26" s="467"/>
      <c r="P26" s="467"/>
      <c r="Q26" s="977"/>
      <c r="R26" s="977"/>
      <c r="S26" s="1127">
        <v>46060414140</v>
      </c>
      <c r="T26" s="1127" t="s">
        <v>1354</v>
      </c>
    </row>
    <row r="27" spans="1:20" ht="12" customHeight="1" x14ac:dyDescent="0.2">
      <c r="A27" s="1471" t="s">
        <v>1554</v>
      </c>
      <c r="B27" s="1139" t="s">
        <v>1322</v>
      </c>
      <c r="C27" s="1106">
        <v>0</v>
      </c>
      <c r="D27" s="1106">
        <v>0.20399999999999999</v>
      </c>
      <c r="E27" s="1107">
        <v>0.20399999999999999</v>
      </c>
      <c r="F27" s="1108"/>
      <c r="G27" s="1109">
        <v>1231</v>
      </c>
      <c r="H27" s="1128" t="s">
        <v>18</v>
      </c>
      <c r="I27" s="476"/>
      <c r="J27" s="476"/>
      <c r="K27" s="476"/>
      <c r="L27" s="476"/>
      <c r="M27" s="476"/>
      <c r="N27" s="476"/>
      <c r="O27" s="476"/>
      <c r="P27" s="476"/>
      <c r="Q27" s="1111"/>
      <c r="R27" s="1111"/>
      <c r="S27" s="1109">
        <v>46050282805</v>
      </c>
      <c r="T27" s="1109" t="s">
        <v>1354</v>
      </c>
    </row>
    <row r="28" spans="1:20" ht="12" customHeight="1" x14ac:dyDescent="0.2">
      <c r="A28" s="1170"/>
      <c r="B28" s="1148"/>
      <c r="C28" s="1142">
        <v>0.20399999999999999</v>
      </c>
      <c r="D28" s="1142">
        <v>0.39300000000000002</v>
      </c>
      <c r="E28" s="1143">
        <v>0.189</v>
      </c>
      <c r="F28" s="1144"/>
      <c r="G28" s="1145">
        <v>1118</v>
      </c>
      <c r="H28" s="1146" t="s">
        <v>18</v>
      </c>
      <c r="I28" s="479"/>
      <c r="J28" s="479"/>
      <c r="K28" s="479"/>
      <c r="L28" s="479"/>
      <c r="M28" s="479"/>
      <c r="N28" s="479"/>
      <c r="O28" s="479"/>
      <c r="P28" s="479"/>
      <c r="Q28" s="1147"/>
      <c r="R28" s="1147"/>
      <c r="S28" s="1150">
        <v>46050262617</v>
      </c>
      <c r="T28" s="1150" t="s">
        <v>1354</v>
      </c>
    </row>
    <row r="29" spans="1:20" ht="12" customHeight="1" x14ac:dyDescent="0.2">
      <c r="A29" s="1170"/>
      <c r="B29" s="1148"/>
      <c r="C29" s="1142">
        <v>0.39300000000000002</v>
      </c>
      <c r="D29" s="1142">
        <v>0.40500000000000003</v>
      </c>
      <c r="E29" s="1143">
        <v>1.2E-2</v>
      </c>
      <c r="F29" s="1144"/>
      <c r="G29" s="1145">
        <v>77</v>
      </c>
      <c r="H29" s="1146" t="s">
        <v>18</v>
      </c>
      <c r="I29" s="479"/>
      <c r="J29" s="479"/>
      <c r="K29" s="479"/>
      <c r="L29" s="479"/>
      <c r="M29" s="479"/>
      <c r="N29" s="479"/>
      <c r="O29" s="479"/>
      <c r="P29" s="479"/>
      <c r="Q29" s="1147"/>
      <c r="R29" s="1147"/>
      <c r="S29" s="1145">
        <v>46050585822</v>
      </c>
      <c r="T29" s="1145" t="s">
        <v>1354</v>
      </c>
    </row>
    <row r="30" spans="1:20" ht="12" customHeight="1" x14ac:dyDescent="0.2">
      <c r="A30" s="1170"/>
      <c r="B30" s="1148"/>
      <c r="C30" s="1142">
        <v>0.40500000000000003</v>
      </c>
      <c r="D30" s="1142">
        <v>0.51500000000000001</v>
      </c>
      <c r="E30" s="1143">
        <v>0.11</v>
      </c>
      <c r="F30" s="1144"/>
      <c r="G30" s="1145">
        <v>341</v>
      </c>
      <c r="H30" s="1146" t="s">
        <v>16</v>
      </c>
      <c r="I30" s="479"/>
      <c r="J30" s="479"/>
      <c r="K30" s="479"/>
      <c r="L30" s="479"/>
      <c r="M30" s="479"/>
      <c r="N30" s="479"/>
      <c r="O30" s="479"/>
      <c r="P30" s="479"/>
      <c r="Q30" s="1147"/>
      <c r="R30" s="1147"/>
      <c r="S30" s="1145">
        <v>46050585822</v>
      </c>
      <c r="T30" s="1145" t="s">
        <v>1354</v>
      </c>
    </row>
    <row r="31" spans="1:20" ht="12" customHeight="1" x14ac:dyDescent="0.2">
      <c r="A31" s="1170"/>
      <c r="B31" s="1148"/>
      <c r="C31" s="1142">
        <v>0.51500000000000001</v>
      </c>
      <c r="D31" s="1142">
        <v>0.67800000000000005</v>
      </c>
      <c r="E31" s="1143">
        <v>0.16300000000000001</v>
      </c>
      <c r="F31" s="1144">
        <f>SUM(E27:E31)</f>
        <v>0.67800000000000005</v>
      </c>
      <c r="G31" s="1145">
        <v>489</v>
      </c>
      <c r="H31" s="1146" t="s">
        <v>16</v>
      </c>
      <c r="I31" s="479"/>
      <c r="J31" s="479"/>
      <c r="K31" s="479"/>
      <c r="L31" s="479"/>
      <c r="M31" s="479"/>
      <c r="N31" s="479"/>
      <c r="O31" s="479"/>
      <c r="P31" s="479"/>
      <c r="Q31" s="1147"/>
      <c r="R31" s="1147"/>
      <c r="S31" s="1145">
        <v>46050555503</v>
      </c>
      <c r="T31" s="1145" t="s">
        <v>1354</v>
      </c>
    </row>
    <row r="32" spans="1:20" ht="12" customHeight="1" x14ac:dyDescent="0.2">
      <c r="A32" s="1159"/>
      <c r="B32" s="1149" t="s">
        <v>1323</v>
      </c>
      <c r="C32" s="1114">
        <v>0</v>
      </c>
      <c r="D32" s="1114">
        <v>0.14099999999999999</v>
      </c>
      <c r="E32" s="1115">
        <v>0.14099999999999999</v>
      </c>
      <c r="F32" s="1116">
        <f>E32</f>
        <v>0.14099999999999999</v>
      </c>
      <c r="G32" s="1117">
        <v>677</v>
      </c>
      <c r="H32" s="1134" t="s">
        <v>18</v>
      </c>
      <c r="I32" s="482"/>
      <c r="J32" s="482"/>
      <c r="K32" s="482"/>
      <c r="L32" s="482"/>
      <c r="M32" s="482"/>
      <c r="N32" s="482"/>
      <c r="O32" s="482"/>
      <c r="P32" s="482"/>
      <c r="Q32" s="1119"/>
      <c r="R32" s="1119"/>
      <c r="S32" s="1117">
        <v>46050282805</v>
      </c>
      <c r="T32" s="1117" t="s">
        <v>1354</v>
      </c>
    </row>
    <row r="33" spans="1:20" ht="12" customHeight="1" x14ac:dyDescent="0.2">
      <c r="A33" s="1471" t="s">
        <v>1555</v>
      </c>
      <c r="B33" s="1138" t="s">
        <v>1324</v>
      </c>
      <c r="C33" s="1106">
        <v>0</v>
      </c>
      <c r="D33" s="1106">
        <v>0.22700000000000001</v>
      </c>
      <c r="E33" s="1107">
        <v>0.22700000000000001</v>
      </c>
      <c r="F33" s="1108"/>
      <c r="G33" s="1109">
        <v>795</v>
      </c>
      <c r="H33" s="1131" t="s">
        <v>18</v>
      </c>
      <c r="I33" s="476"/>
      <c r="J33" s="476"/>
      <c r="K33" s="476"/>
      <c r="L33" s="476"/>
      <c r="M33" s="476"/>
      <c r="N33" s="476"/>
      <c r="O33" s="476"/>
      <c r="P33" s="476"/>
      <c r="Q33" s="1111"/>
      <c r="R33" s="1111"/>
      <c r="S33" s="1112">
        <v>46050242436</v>
      </c>
      <c r="T33" s="1112" t="s">
        <v>1354</v>
      </c>
    </row>
    <row r="34" spans="1:20" ht="12" customHeight="1" x14ac:dyDescent="0.2">
      <c r="A34" s="1159"/>
      <c r="B34" s="1133"/>
      <c r="C34" s="1114">
        <v>0.22700000000000001</v>
      </c>
      <c r="D34" s="1114">
        <v>0.317</v>
      </c>
      <c r="E34" s="1115">
        <v>0.09</v>
      </c>
      <c r="F34" s="1116">
        <f>SUM(E33:E34)</f>
        <v>0.317</v>
      </c>
      <c r="G34" s="1117">
        <v>225</v>
      </c>
      <c r="H34" s="1134" t="s">
        <v>17</v>
      </c>
      <c r="I34" s="482"/>
      <c r="J34" s="482"/>
      <c r="K34" s="482"/>
      <c r="L34" s="482"/>
      <c r="M34" s="482"/>
      <c r="N34" s="482"/>
      <c r="O34" s="482"/>
      <c r="P34" s="482"/>
      <c r="Q34" s="1119"/>
      <c r="R34" s="1119"/>
      <c r="S34" s="1120">
        <v>46050232341</v>
      </c>
      <c r="T34" s="1120" t="s">
        <v>1354</v>
      </c>
    </row>
    <row r="35" spans="1:20" ht="12" customHeight="1" x14ac:dyDescent="0.2">
      <c r="A35" s="1471" t="s">
        <v>1556</v>
      </c>
      <c r="B35" s="1138" t="s">
        <v>1325</v>
      </c>
      <c r="C35" s="1106">
        <v>0</v>
      </c>
      <c r="D35" s="1106">
        <v>2.5000000000000001E-2</v>
      </c>
      <c r="E35" s="1107">
        <v>2.5000000000000001E-2</v>
      </c>
      <c r="F35" s="1108"/>
      <c r="G35" s="1109">
        <v>163</v>
      </c>
      <c r="H35" s="1128" t="s">
        <v>18</v>
      </c>
      <c r="I35" s="476"/>
      <c r="J35" s="476"/>
      <c r="K35" s="476"/>
      <c r="L35" s="476"/>
      <c r="M35" s="476"/>
      <c r="N35" s="476"/>
      <c r="O35" s="476"/>
      <c r="P35" s="476"/>
      <c r="Q35" s="1111">
        <v>243</v>
      </c>
      <c r="R35" s="1111">
        <f>62+135</f>
        <v>197</v>
      </c>
      <c r="S35" s="1112">
        <v>46050010111</v>
      </c>
      <c r="T35" s="1112" t="s">
        <v>1354</v>
      </c>
    </row>
    <row r="36" spans="1:20" ht="12" customHeight="1" x14ac:dyDescent="0.2">
      <c r="A36" s="1159"/>
      <c r="B36" s="1121"/>
      <c r="C36" s="1114">
        <v>2.5000000000000001E-2</v>
      </c>
      <c r="D36" s="1114">
        <v>0.318</v>
      </c>
      <c r="E36" s="1115">
        <v>0.29299999999999998</v>
      </c>
      <c r="F36" s="1116">
        <f>SUM(E35:E36)</f>
        <v>0.318</v>
      </c>
      <c r="G36" s="1117">
        <v>1158</v>
      </c>
      <c r="H36" s="1130" t="s">
        <v>18</v>
      </c>
      <c r="I36" s="482"/>
      <c r="J36" s="482"/>
      <c r="K36" s="482"/>
      <c r="L36" s="482"/>
      <c r="M36" s="482"/>
      <c r="N36" s="482"/>
      <c r="O36" s="482"/>
      <c r="P36" s="482"/>
      <c r="Q36" s="1119"/>
      <c r="R36" s="1119"/>
      <c r="S36" s="1120">
        <v>46050010111</v>
      </c>
      <c r="T36" s="1120" t="s">
        <v>1354</v>
      </c>
    </row>
    <row r="37" spans="1:20" ht="12" customHeight="1" x14ac:dyDescent="0.2">
      <c r="A37" s="1471" t="s">
        <v>1557</v>
      </c>
      <c r="B37" s="1151" t="s">
        <v>1326</v>
      </c>
      <c r="C37" s="1106">
        <v>0</v>
      </c>
      <c r="D37" s="1106">
        <v>0.42799999999999999</v>
      </c>
      <c r="E37" s="1107">
        <v>0.42799999999999999</v>
      </c>
      <c r="F37" s="1108"/>
      <c r="G37" s="1109">
        <v>2080</v>
      </c>
      <c r="H37" s="1131" t="s">
        <v>18</v>
      </c>
      <c r="I37" s="476"/>
      <c r="J37" s="476"/>
      <c r="K37" s="476"/>
      <c r="L37" s="476"/>
      <c r="M37" s="476"/>
      <c r="N37" s="476"/>
      <c r="O37" s="476"/>
      <c r="P37" s="476"/>
      <c r="Q37" s="1111"/>
      <c r="R37" s="1111"/>
      <c r="S37" s="1112">
        <v>46050363628</v>
      </c>
      <c r="T37" s="1112" t="s">
        <v>1354</v>
      </c>
    </row>
    <row r="38" spans="1:20" ht="12" customHeight="1" x14ac:dyDescent="0.2">
      <c r="A38" s="1159"/>
      <c r="B38" s="1129"/>
      <c r="C38" s="1114">
        <v>0.42799999999999999</v>
      </c>
      <c r="D38" s="1114">
        <v>0.622</v>
      </c>
      <c r="E38" s="1115">
        <v>0.19400000000000001</v>
      </c>
      <c r="F38" s="1116">
        <f>SUM(E37:E38)</f>
        <v>0.622</v>
      </c>
      <c r="G38" s="1117">
        <v>582</v>
      </c>
      <c r="H38" s="1134" t="s">
        <v>17</v>
      </c>
      <c r="I38" s="482"/>
      <c r="J38" s="482"/>
      <c r="K38" s="482"/>
      <c r="L38" s="482"/>
      <c r="M38" s="482"/>
      <c r="N38" s="482"/>
      <c r="O38" s="482"/>
      <c r="P38" s="482"/>
      <c r="Q38" s="1119"/>
      <c r="R38" s="1119"/>
      <c r="S38" s="1117">
        <v>46050595917</v>
      </c>
      <c r="T38" s="1117" t="s">
        <v>1354</v>
      </c>
    </row>
    <row r="39" spans="1:20" ht="12" customHeight="1" x14ac:dyDescent="0.2">
      <c r="A39" s="1471" t="s">
        <v>1558</v>
      </c>
      <c r="B39" s="1138" t="s">
        <v>1327</v>
      </c>
      <c r="C39" s="1106">
        <v>0</v>
      </c>
      <c r="D39" s="1106">
        <v>2.3E-2</v>
      </c>
      <c r="E39" s="1107">
        <v>2.3E-2</v>
      </c>
      <c r="F39" s="1108"/>
      <c r="G39" s="1109">
        <v>81</v>
      </c>
      <c r="H39" s="1131" t="s">
        <v>18</v>
      </c>
      <c r="I39" s="476"/>
      <c r="J39" s="476"/>
      <c r="K39" s="476"/>
      <c r="L39" s="476"/>
      <c r="M39" s="476"/>
      <c r="N39" s="476"/>
      <c r="O39" s="476"/>
      <c r="P39" s="476"/>
      <c r="Q39" s="1111"/>
      <c r="R39" s="1111"/>
      <c r="S39" s="1112">
        <v>46050161603</v>
      </c>
      <c r="T39" s="1112" t="s">
        <v>1354</v>
      </c>
    </row>
    <row r="40" spans="1:20" ht="12" customHeight="1" x14ac:dyDescent="0.2">
      <c r="A40" s="1170"/>
      <c r="B40" s="1136"/>
      <c r="C40" s="1142">
        <v>2.3E-2</v>
      </c>
      <c r="D40" s="1142">
        <v>0.17599999999999999</v>
      </c>
      <c r="E40" s="1143">
        <v>0.153</v>
      </c>
      <c r="F40" s="1144"/>
      <c r="G40" s="1145">
        <v>536</v>
      </c>
      <c r="H40" s="1152" t="s">
        <v>18</v>
      </c>
      <c r="I40" s="479"/>
      <c r="J40" s="479"/>
      <c r="K40" s="479"/>
      <c r="L40" s="479"/>
      <c r="M40" s="479"/>
      <c r="N40" s="479"/>
      <c r="O40" s="479"/>
      <c r="P40" s="479"/>
      <c r="Q40" s="1147"/>
      <c r="R40" s="1147"/>
      <c r="S40" s="1150">
        <v>46050161608</v>
      </c>
      <c r="T40" s="1150" t="s">
        <v>1354</v>
      </c>
    </row>
    <row r="41" spans="1:20" ht="12" customHeight="1" x14ac:dyDescent="0.2">
      <c r="A41" s="1159"/>
      <c r="B41" s="1121"/>
      <c r="C41" s="1114">
        <v>0.17599999999999999</v>
      </c>
      <c r="D41" s="1114">
        <v>0.29599999999999999</v>
      </c>
      <c r="E41" s="1115">
        <v>0.12</v>
      </c>
      <c r="F41" s="1116">
        <f>SUM(E39:E41)</f>
        <v>0.29599999999999999</v>
      </c>
      <c r="G41" s="1117">
        <v>360</v>
      </c>
      <c r="H41" s="1134" t="s">
        <v>17</v>
      </c>
      <c r="I41" s="482"/>
      <c r="J41" s="482"/>
      <c r="K41" s="482"/>
      <c r="L41" s="482"/>
      <c r="M41" s="482"/>
      <c r="N41" s="482"/>
      <c r="O41" s="482"/>
      <c r="P41" s="482"/>
      <c r="Q41" s="1119"/>
      <c r="R41" s="1119"/>
      <c r="S41" s="1120">
        <v>46050161608</v>
      </c>
      <c r="T41" s="1120" t="s">
        <v>1354</v>
      </c>
    </row>
    <row r="42" spans="1:20" ht="12" customHeight="1" x14ac:dyDescent="0.2">
      <c r="A42" s="1125" t="s">
        <v>1559</v>
      </c>
      <c r="B42" s="1153" t="s">
        <v>1328</v>
      </c>
      <c r="C42" s="1122">
        <v>0</v>
      </c>
      <c r="D42" s="1122">
        <v>0.245</v>
      </c>
      <c r="E42" s="1123">
        <v>0.245</v>
      </c>
      <c r="F42" s="1124">
        <f>E42</f>
        <v>0.245</v>
      </c>
      <c r="G42" s="1125">
        <v>980</v>
      </c>
      <c r="H42" s="1154" t="s">
        <v>18</v>
      </c>
      <c r="I42" s="467"/>
      <c r="J42" s="467"/>
      <c r="K42" s="467"/>
      <c r="L42" s="467"/>
      <c r="M42" s="467"/>
      <c r="N42" s="467"/>
      <c r="O42" s="467"/>
      <c r="P42" s="467"/>
      <c r="Q42" s="977"/>
      <c r="R42" s="977"/>
      <c r="S42" s="1127">
        <v>46050454517</v>
      </c>
      <c r="T42" s="1127" t="s">
        <v>1354</v>
      </c>
    </row>
    <row r="43" spans="1:20" ht="12" customHeight="1" x14ac:dyDescent="0.2">
      <c r="A43" s="1125" t="s">
        <v>1560</v>
      </c>
      <c r="B43" s="1153" t="s">
        <v>1329</v>
      </c>
      <c r="C43" s="1122">
        <v>0</v>
      </c>
      <c r="D43" s="1122">
        <v>0.28999999999999998</v>
      </c>
      <c r="E43" s="1123">
        <v>0.28999999999999998</v>
      </c>
      <c r="F43" s="1124">
        <f>E43</f>
        <v>0.28999999999999998</v>
      </c>
      <c r="G43" s="1125">
        <v>1200</v>
      </c>
      <c r="H43" s="1126" t="s">
        <v>18</v>
      </c>
      <c r="I43" s="467"/>
      <c r="J43" s="467"/>
      <c r="K43" s="467"/>
      <c r="L43" s="467"/>
      <c r="M43" s="467"/>
      <c r="N43" s="467"/>
      <c r="O43" s="467"/>
      <c r="P43" s="467"/>
      <c r="Q43" s="977"/>
      <c r="R43" s="977"/>
      <c r="S43" s="1127">
        <v>46050414137</v>
      </c>
      <c r="T43" s="1127" t="s">
        <v>1354</v>
      </c>
    </row>
    <row r="44" spans="1:20" ht="12" customHeight="1" x14ac:dyDescent="0.2">
      <c r="A44" s="1471" t="s">
        <v>1561</v>
      </c>
      <c r="B44" s="1138" t="s">
        <v>1330</v>
      </c>
      <c r="C44" s="1106">
        <v>0</v>
      </c>
      <c r="D44" s="1106">
        <v>0.19500000000000001</v>
      </c>
      <c r="E44" s="1107">
        <v>0.19500000000000001</v>
      </c>
      <c r="F44" s="1108"/>
      <c r="G44" s="1109">
        <v>1268</v>
      </c>
      <c r="H44" s="1128" t="s">
        <v>18</v>
      </c>
      <c r="I44" s="476"/>
      <c r="J44" s="476"/>
      <c r="K44" s="476"/>
      <c r="L44" s="476"/>
      <c r="M44" s="476"/>
      <c r="N44" s="476"/>
      <c r="O44" s="476"/>
      <c r="P44" s="476"/>
      <c r="Q44" s="1111">
        <v>785</v>
      </c>
      <c r="R44" s="1111">
        <f>170+149+226</f>
        <v>545</v>
      </c>
      <c r="S44" s="1109">
        <v>46050090917</v>
      </c>
      <c r="T44" s="1109" t="s">
        <v>1354</v>
      </c>
    </row>
    <row r="45" spans="1:20" ht="12" customHeight="1" x14ac:dyDescent="0.2">
      <c r="A45" s="1170"/>
      <c r="B45" s="1148"/>
      <c r="C45" s="1142">
        <v>0.19500000000000001</v>
      </c>
      <c r="D45" s="1142">
        <v>0.35</v>
      </c>
      <c r="E45" s="1143">
        <v>0.155</v>
      </c>
      <c r="F45" s="1144"/>
      <c r="G45" s="1145">
        <v>1008</v>
      </c>
      <c r="H45" s="1146" t="s">
        <v>18</v>
      </c>
      <c r="I45" s="479"/>
      <c r="J45" s="479"/>
      <c r="K45" s="479"/>
      <c r="L45" s="479"/>
      <c r="M45" s="479"/>
      <c r="N45" s="479"/>
      <c r="O45" s="479"/>
      <c r="P45" s="479"/>
      <c r="Q45" s="1147"/>
      <c r="R45" s="1147"/>
      <c r="S45" s="1145">
        <v>46050101008</v>
      </c>
      <c r="T45" s="1145" t="s">
        <v>1354</v>
      </c>
    </row>
    <row r="46" spans="1:20" ht="12" customHeight="1" x14ac:dyDescent="0.2">
      <c r="A46" s="1170"/>
      <c r="B46" s="1148"/>
      <c r="C46" s="1142">
        <v>0.35</v>
      </c>
      <c r="D46" s="1142">
        <v>0.57999999999999996</v>
      </c>
      <c r="E46" s="1143">
        <v>0.23</v>
      </c>
      <c r="F46" s="1144"/>
      <c r="G46" s="1145">
        <v>1495</v>
      </c>
      <c r="H46" s="1146" t="s">
        <v>18</v>
      </c>
      <c r="I46" s="479"/>
      <c r="J46" s="479"/>
      <c r="K46" s="479"/>
      <c r="L46" s="479"/>
      <c r="M46" s="479"/>
      <c r="N46" s="479"/>
      <c r="O46" s="479"/>
      <c r="P46" s="479"/>
      <c r="Q46" s="1147"/>
      <c r="R46" s="1147"/>
      <c r="S46" s="1145">
        <v>46050171728</v>
      </c>
      <c r="T46" s="1145" t="s">
        <v>1354</v>
      </c>
    </row>
    <row r="47" spans="1:20" ht="12" customHeight="1" x14ac:dyDescent="0.2">
      <c r="A47" s="1170"/>
      <c r="B47" s="1148"/>
      <c r="C47" s="1142">
        <v>0.57999999999999996</v>
      </c>
      <c r="D47" s="1142">
        <v>0.89500000000000002</v>
      </c>
      <c r="E47" s="1143">
        <v>0.315</v>
      </c>
      <c r="F47" s="1144"/>
      <c r="G47" s="1145">
        <v>2048</v>
      </c>
      <c r="H47" s="1146" t="s">
        <v>18</v>
      </c>
      <c r="I47" s="479"/>
      <c r="J47" s="479"/>
      <c r="K47" s="479"/>
      <c r="L47" s="479"/>
      <c r="M47" s="479"/>
      <c r="N47" s="479"/>
      <c r="O47" s="479"/>
      <c r="P47" s="479"/>
      <c r="Q47" s="1147"/>
      <c r="R47" s="1147"/>
      <c r="S47" s="1145">
        <v>46050181824</v>
      </c>
      <c r="T47" s="1145" t="s">
        <v>1354</v>
      </c>
    </row>
    <row r="48" spans="1:20" ht="12" customHeight="1" x14ac:dyDescent="0.2">
      <c r="A48" s="1170"/>
      <c r="B48" s="1148"/>
      <c r="C48" s="1142">
        <v>0.89500000000000002</v>
      </c>
      <c r="D48" s="1142">
        <v>1.3049999999999999</v>
      </c>
      <c r="E48" s="1143">
        <v>0.41</v>
      </c>
      <c r="F48" s="1144"/>
      <c r="G48" s="1145">
        <v>2665</v>
      </c>
      <c r="H48" s="1146" t="s">
        <v>18</v>
      </c>
      <c r="I48" s="479"/>
      <c r="J48" s="479"/>
      <c r="K48" s="479"/>
      <c r="L48" s="479"/>
      <c r="M48" s="479"/>
      <c r="N48" s="479"/>
      <c r="O48" s="479"/>
      <c r="P48" s="479"/>
      <c r="Q48" s="1147"/>
      <c r="R48" s="1147"/>
      <c r="S48" s="1145">
        <v>46050232340</v>
      </c>
      <c r="T48" s="1145" t="s">
        <v>1354</v>
      </c>
    </row>
    <row r="49" spans="1:20" ht="12" customHeight="1" x14ac:dyDescent="0.2">
      <c r="A49" s="1170"/>
      <c r="B49" s="1148"/>
      <c r="C49" s="1142">
        <v>1.3049999999999999</v>
      </c>
      <c r="D49" s="1142">
        <v>1.5899999999999999</v>
      </c>
      <c r="E49" s="1143">
        <v>0.28499999999999998</v>
      </c>
      <c r="F49" s="1144"/>
      <c r="G49" s="1145">
        <v>1853</v>
      </c>
      <c r="H49" s="1146" t="s">
        <v>18</v>
      </c>
      <c r="I49" s="479"/>
      <c r="J49" s="479"/>
      <c r="K49" s="479"/>
      <c r="L49" s="479"/>
      <c r="M49" s="479"/>
      <c r="N49" s="479"/>
      <c r="O49" s="479"/>
      <c r="P49" s="479"/>
      <c r="Q49" s="1147"/>
      <c r="R49" s="1147"/>
      <c r="S49" s="1145">
        <v>46050242434</v>
      </c>
      <c r="T49" s="1145" t="s">
        <v>1354</v>
      </c>
    </row>
    <row r="50" spans="1:20" ht="12" customHeight="1" x14ac:dyDescent="0.2">
      <c r="A50" s="1159"/>
      <c r="B50" s="1129"/>
      <c r="C50" s="1114">
        <v>1.5899999999999999</v>
      </c>
      <c r="D50" s="1114">
        <v>1.8399999999999999</v>
      </c>
      <c r="E50" s="1115">
        <v>0.25</v>
      </c>
      <c r="F50" s="1116">
        <f>SUM(E44:E50)</f>
        <v>1.8399999999999999</v>
      </c>
      <c r="G50" s="1117">
        <v>1594</v>
      </c>
      <c r="H50" s="1134" t="s">
        <v>18</v>
      </c>
      <c r="I50" s="482"/>
      <c r="J50" s="482"/>
      <c r="K50" s="482"/>
      <c r="L50" s="482"/>
      <c r="M50" s="482"/>
      <c r="N50" s="482"/>
      <c r="O50" s="482"/>
      <c r="P50" s="482"/>
      <c r="Q50" s="1119"/>
      <c r="R50" s="1119"/>
      <c r="S50" s="1117">
        <v>46050282806</v>
      </c>
      <c r="T50" s="1117" t="s">
        <v>1354</v>
      </c>
    </row>
    <row r="51" spans="1:20" ht="12" customHeight="1" x14ac:dyDescent="0.2">
      <c r="A51" s="1471" t="s">
        <v>1562</v>
      </c>
      <c r="B51" s="1138" t="s">
        <v>1331</v>
      </c>
      <c r="C51" s="1106">
        <v>0</v>
      </c>
      <c r="D51" s="1106">
        <v>5.0999999999999997E-2</v>
      </c>
      <c r="E51" s="1107">
        <v>5.0999999999999997E-2</v>
      </c>
      <c r="F51" s="1108"/>
      <c r="G51" s="1109">
        <v>255</v>
      </c>
      <c r="H51" s="1128" t="s">
        <v>18</v>
      </c>
      <c r="I51" s="476"/>
      <c r="J51" s="476"/>
      <c r="K51" s="476"/>
      <c r="L51" s="476"/>
      <c r="M51" s="476"/>
      <c r="N51" s="476"/>
      <c r="O51" s="476"/>
      <c r="P51" s="476"/>
      <c r="Q51" s="1111">
        <v>207</v>
      </c>
      <c r="R51" s="1111">
        <v>138</v>
      </c>
      <c r="S51" s="1109">
        <v>46050595918</v>
      </c>
      <c r="T51" s="1109" t="s">
        <v>1354</v>
      </c>
    </row>
    <row r="52" spans="1:20" ht="12" customHeight="1" x14ac:dyDescent="0.2">
      <c r="A52" s="1170"/>
      <c r="B52" s="1148"/>
      <c r="C52" s="1142">
        <v>5.0999999999999997E-2</v>
      </c>
      <c r="D52" s="1142">
        <v>0.3</v>
      </c>
      <c r="E52" s="1143">
        <v>0.249</v>
      </c>
      <c r="F52" s="1144"/>
      <c r="G52" s="1145">
        <v>1245</v>
      </c>
      <c r="H52" s="1146" t="s">
        <v>18</v>
      </c>
      <c r="I52" s="479"/>
      <c r="J52" s="479"/>
      <c r="K52" s="479"/>
      <c r="L52" s="479"/>
      <c r="M52" s="479"/>
      <c r="N52" s="479"/>
      <c r="O52" s="479"/>
      <c r="P52" s="479"/>
      <c r="Q52" s="1147"/>
      <c r="R52" s="1147"/>
      <c r="S52" s="1145">
        <v>46050373716</v>
      </c>
      <c r="T52" s="1145" t="s">
        <v>1354</v>
      </c>
    </row>
    <row r="53" spans="1:20" ht="12" customHeight="1" x14ac:dyDescent="0.2">
      <c r="A53" s="1170"/>
      <c r="B53" s="1148"/>
      <c r="C53" s="1142">
        <v>0.3</v>
      </c>
      <c r="D53" s="1142">
        <v>0.60099999999999998</v>
      </c>
      <c r="E53" s="1143">
        <v>0.30099999999999999</v>
      </c>
      <c r="F53" s="1144"/>
      <c r="G53" s="1145">
        <v>1595</v>
      </c>
      <c r="H53" s="1146" t="s">
        <v>18</v>
      </c>
      <c r="I53" s="479"/>
      <c r="J53" s="479"/>
      <c r="K53" s="479"/>
      <c r="L53" s="479"/>
      <c r="M53" s="479"/>
      <c r="N53" s="479"/>
      <c r="O53" s="479"/>
      <c r="P53" s="479"/>
      <c r="Q53" s="1147"/>
      <c r="R53" s="1147"/>
      <c r="S53" s="1145">
        <v>46050383808</v>
      </c>
      <c r="T53" s="1145" t="s">
        <v>1354</v>
      </c>
    </row>
    <row r="54" spans="1:20" ht="12" customHeight="1" x14ac:dyDescent="0.2">
      <c r="A54" s="1159"/>
      <c r="B54" s="1129"/>
      <c r="C54" s="1114">
        <v>0.60099999999999998</v>
      </c>
      <c r="D54" s="1114">
        <v>0.92700000000000005</v>
      </c>
      <c r="E54" s="1115">
        <v>0.32600000000000001</v>
      </c>
      <c r="F54" s="1116">
        <f>SUM(E51:E54)</f>
        <v>0.92700000000000005</v>
      </c>
      <c r="G54" s="1117">
        <v>1793</v>
      </c>
      <c r="H54" s="1134" t="s">
        <v>18</v>
      </c>
      <c r="I54" s="482"/>
      <c r="J54" s="482"/>
      <c r="K54" s="482"/>
      <c r="L54" s="482"/>
      <c r="M54" s="482"/>
      <c r="N54" s="482"/>
      <c r="O54" s="482"/>
      <c r="P54" s="482"/>
      <c r="Q54" s="1119"/>
      <c r="R54" s="1119"/>
      <c r="S54" s="1117">
        <v>46050444413</v>
      </c>
      <c r="T54" s="1117" t="s">
        <v>1354</v>
      </c>
    </row>
    <row r="55" spans="1:20" ht="12" customHeight="1" x14ac:dyDescent="0.2">
      <c r="A55" s="1471" t="s">
        <v>1563</v>
      </c>
      <c r="B55" s="1139" t="s">
        <v>1332</v>
      </c>
      <c r="C55" s="1106">
        <v>0</v>
      </c>
      <c r="D55" s="1106">
        <v>0.113</v>
      </c>
      <c r="E55" s="1107">
        <v>0.113</v>
      </c>
      <c r="F55" s="1108"/>
      <c r="G55" s="1109">
        <v>712</v>
      </c>
      <c r="H55" s="1128" t="s">
        <v>18</v>
      </c>
      <c r="I55" s="476"/>
      <c r="J55" s="476"/>
      <c r="K55" s="476"/>
      <c r="L55" s="476"/>
      <c r="M55" s="476"/>
      <c r="N55" s="476"/>
      <c r="O55" s="476"/>
      <c r="P55" s="476"/>
      <c r="Q55" s="1111">
        <v>745</v>
      </c>
      <c r="R55" s="1111">
        <f>114+114+147+84+49</f>
        <v>508</v>
      </c>
      <c r="S55" s="1109">
        <v>46050080812</v>
      </c>
      <c r="T55" s="1109" t="s">
        <v>1354</v>
      </c>
    </row>
    <row r="56" spans="1:20" ht="12" customHeight="1" x14ac:dyDescent="0.2">
      <c r="A56" s="1159"/>
      <c r="B56" s="1129"/>
      <c r="C56" s="1114">
        <v>0.113</v>
      </c>
      <c r="D56" s="1114">
        <v>0.26400000000000001</v>
      </c>
      <c r="E56" s="1115">
        <v>0.151</v>
      </c>
      <c r="F56" s="1116">
        <f>SUM(E55:E56)</f>
        <v>0.26400000000000001</v>
      </c>
      <c r="G56" s="1117">
        <v>906</v>
      </c>
      <c r="H56" s="1134" t="s">
        <v>18</v>
      </c>
      <c r="I56" s="482"/>
      <c r="J56" s="482"/>
      <c r="K56" s="482"/>
      <c r="L56" s="482"/>
      <c r="M56" s="482"/>
      <c r="N56" s="482"/>
      <c r="O56" s="482"/>
      <c r="P56" s="482"/>
      <c r="Q56" s="1119"/>
      <c r="R56" s="1119"/>
      <c r="S56" s="1120">
        <v>46050060619</v>
      </c>
      <c r="T56" s="1120" t="s">
        <v>1354</v>
      </c>
    </row>
    <row r="57" spans="1:20" ht="12" customHeight="1" x14ac:dyDescent="0.2">
      <c r="A57" s="1170" t="s">
        <v>1564</v>
      </c>
      <c r="B57" s="1136" t="s">
        <v>1333</v>
      </c>
      <c r="C57" s="1122">
        <v>0</v>
      </c>
      <c r="D57" s="1122">
        <v>0.26400000000000001</v>
      </c>
      <c r="E57" s="1123">
        <v>0.26400000000000001</v>
      </c>
      <c r="F57" s="1124">
        <f>E57</f>
        <v>0.26400000000000001</v>
      </c>
      <c r="G57" s="1125">
        <v>1320</v>
      </c>
      <c r="H57" s="1126" t="s">
        <v>18</v>
      </c>
      <c r="I57" s="467"/>
      <c r="J57" s="467"/>
      <c r="K57" s="467"/>
      <c r="L57" s="467"/>
      <c r="M57" s="467"/>
      <c r="N57" s="467"/>
      <c r="O57" s="467"/>
      <c r="P57" s="467"/>
      <c r="Q57" s="977"/>
      <c r="R57" s="977"/>
      <c r="S57" s="1127">
        <v>46050454518</v>
      </c>
      <c r="T57" s="1127" t="s">
        <v>1354</v>
      </c>
    </row>
    <row r="58" spans="1:20" ht="12" customHeight="1" x14ac:dyDescent="0.2">
      <c r="A58" s="1471" t="s">
        <v>1565</v>
      </c>
      <c r="B58" s="1139" t="s">
        <v>1334</v>
      </c>
      <c r="C58" s="1106">
        <v>0</v>
      </c>
      <c r="D58" s="1106">
        <v>0.42699999999999999</v>
      </c>
      <c r="E58" s="1107">
        <v>0.42699999999999999</v>
      </c>
      <c r="F58" s="1108"/>
      <c r="G58" s="1109">
        <v>2742</v>
      </c>
      <c r="H58" s="1128" t="s">
        <v>18</v>
      </c>
      <c r="I58" s="476"/>
      <c r="J58" s="476"/>
      <c r="K58" s="476"/>
      <c r="L58" s="476"/>
      <c r="M58" s="476"/>
      <c r="N58" s="476"/>
      <c r="O58" s="476"/>
      <c r="P58" s="476"/>
      <c r="Q58" s="1111">
        <v>816</v>
      </c>
      <c r="R58" s="1111">
        <f>95+98+325+66</f>
        <v>584</v>
      </c>
      <c r="S58" s="1530">
        <v>46050121209</v>
      </c>
      <c r="T58" s="1530" t="s">
        <v>1354</v>
      </c>
    </row>
    <row r="59" spans="1:20" ht="12" customHeight="1" x14ac:dyDescent="0.2">
      <c r="A59" s="1170"/>
      <c r="B59" s="1141"/>
      <c r="C59" s="1142">
        <v>0.42699999999999999</v>
      </c>
      <c r="D59" s="1142">
        <v>0.497</v>
      </c>
      <c r="E59" s="1143">
        <v>7.0000000000000007E-2</v>
      </c>
      <c r="F59" s="1144"/>
      <c r="G59" s="1145">
        <v>243</v>
      </c>
      <c r="H59" s="1146" t="s">
        <v>16</v>
      </c>
      <c r="I59" s="479"/>
      <c r="J59" s="479"/>
      <c r="K59" s="479"/>
      <c r="L59" s="479"/>
      <c r="M59" s="479"/>
      <c r="N59" s="479"/>
      <c r="O59" s="479"/>
      <c r="P59" s="479"/>
      <c r="Q59" s="1147"/>
      <c r="R59" s="1147"/>
      <c r="S59" s="1531">
        <v>46050121209</v>
      </c>
      <c r="T59" s="1531" t="s">
        <v>1354</v>
      </c>
    </row>
    <row r="60" spans="1:20" ht="12" customHeight="1" x14ac:dyDescent="0.2">
      <c r="A60" s="1170"/>
      <c r="B60" s="1141"/>
      <c r="C60" s="1142">
        <v>0.55800000000000005</v>
      </c>
      <c r="D60" s="1142">
        <v>0.628</v>
      </c>
      <c r="E60" s="1143">
        <v>7.0000000000000007E-2</v>
      </c>
      <c r="F60" s="1144"/>
      <c r="G60" s="1145">
        <v>210</v>
      </c>
      <c r="H60" s="1146" t="s">
        <v>16</v>
      </c>
      <c r="I60" s="479"/>
      <c r="J60" s="479"/>
      <c r="K60" s="479"/>
      <c r="L60" s="479"/>
      <c r="M60" s="479"/>
      <c r="N60" s="479"/>
      <c r="O60" s="479"/>
      <c r="P60" s="479"/>
      <c r="Q60" s="1147"/>
      <c r="R60" s="1147"/>
      <c r="S60" s="1150">
        <v>46050595919</v>
      </c>
      <c r="T60" s="1150" t="s">
        <v>1354</v>
      </c>
    </row>
    <row r="61" spans="1:20" ht="12" customHeight="1" x14ac:dyDescent="0.2">
      <c r="A61" s="1170"/>
      <c r="B61" s="1148"/>
      <c r="C61" s="1142">
        <v>0.628</v>
      </c>
      <c r="D61" s="1142">
        <v>0.92900000000000005</v>
      </c>
      <c r="E61" s="1143">
        <v>0.30099999999999999</v>
      </c>
      <c r="F61" s="1144"/>
      <c r="G61" s="1145">
        <v>1806</v>
      </c>
      <c r="H61" s="1146" t="s">
        <v>18</v>
      </c>
      <c r="I61" s="479"/>
      <c r="J61" s="479"/>
      <c r="K61" s="479"/>
      <c r="L61" s="479"/>
      <c r="M61" s="479"/>
      <c r="N61" s="479"/>
      <c r="O61" s="479"/>
      <c r="P61" s="479"/>
      <c r="Q61" s="1147"/>
      <c r="R61" s="1147"/>
      <c r="S61" s="1150">
        <v>46050595919</v>
      </c>
      <c r="T61" s="1150" t="s">
        <v>1354</v>
      </c>
    </row>
    <row r="62" spans="1:20" ht="12" customHeight="1" x14ac:dyDescent="0.2">
      <c r="A62" s="1170"/>
      <c r="B62" s="1148"/>
      <c r="C62" s="1142">
        <v>0.92900000000000005</v>
      </c>
      <c r="D62" s="1145">
        <v>1.157</v>
      </c>
      <c r="E62" s="1143">
        <v>0.22800000000000001</v>
      </c>
      <c r="F62" s="1144"/>
      <c r="G62" s="1145">
        <v>1368</v>
      </c>
      <c r="H62" s="1146" t="s">
        <v>18</v>
      </c>
      <c r="I62" s="479"/>
      <c r="J62" s="479"/>
      <c r="K62" s="479"/>
      <c r="L62" s="479"/>
      <c r="M62" s="479"/>
      <c r="N62" s="479"/>
      <c r="O62" s="479"/>
      <c r="P62" s="479"/>
      <c r="Q62" s="1147"/>
      <c r="R62" s="1147"/>
      <c r="S62" s="1145">
        <v>46050343417</v>
      </c>
      <c r="T62" s="1145" t="s">
        <v>1354</v>
      </c>
    </row>
    <row r="63" spans="1:20" ht="12" customHeight="1" x14ac:dyDescent="0.2">
      <c r="A63" s="1170"/>
      <c r="B63" s="1148"/>
      <c r="C63" s="1145">
        <v>1.157</v>
      </c>
      <c r="D63" s="1145">
        <v>1.3919999999999999</v>
      </c>
      <c r="E63" s="1143">
        <v>0.23499999999999999</v>
      </c>
      <c r="F63" s="1144"/>
      <c r="G63" s="1145">
        <v>1410</v>
      </c>
      <c r="H63" s="1146" t="s">
        <v>18</v>
      </c>
      <c r="I63" s="479"/>
      <c r="J63" s="479"/>
      <c r="K63" s="479"/>
      <c r="L63" s="479"/>
      <c r="M63" s="479"/>
      <c r="N63" s="479"/>
      <c r="O63" s="479"/>
      <c r="P63" s="479"/>
      <c r="Q63" s="1147"/>
      <c r="R63" s="1147"/>
      <c r="S63" s="1145">
        <v>46050353522</v>
      </c>
      <c r="T63" s="1145" t="s">
        <v>1354</v>
      </c>
    </row>
    <row r="64" spans="1:20" ht="12" customHeight="1" x14ac:dyDescent="0.2">
      <c r="A64" s="1170"/>
      <c r="B64" s="1148"/>
      <c r="C64" s="1145">
        <v>1.3919999999999999</v>
      </c>
      <c r="D64" s="1145">
        <v>1.8360000000000001</v>
      </c>
      <c r="E64" s="1143">
        <v>0.44400000000000001</v>
      </c>
      <c r="F64" s="1144"/>
      <c r="G64" s="1145">
        <v>2220</v>
      </c>
      <c r="H64" s="1155" t="s">
        <v>18</v>
      </c>
      <c r="I64" s="479"/>
      <c r="J64" s="479"/>
      <c r="K64" s="479"/>
      <c r="L64" s="479"/>
      <c r="M64" s="479"/>
      <c r="N64" s="479"/>
      <c r="O64" s="479"/>
      <c r="P64" s="479"/>
      <c r="Q64" s="1147"/>
      <c r="R64" s="1147"/>
      <c r="S64" s="1145">
        <v>46050313105</v>
      </c>
      <c r="T64" s="1145" t="s">
        <v>1354</v>
      </c>
    </row>
    <row r="65" spans="1:20" ht="12" customHeight="1" x14ac:dyDescent="0.2">
      <c r="A65" s="1170"/>
      <c r="B65" s="1148"/>
      <c r="C65" s="1145">
        <v>1.8360000000000001</v>
      </c>
      <c r="D65" s="1145">
        <v>1.9530000000000001</v>
      </c>
      <c r="E65" s="1143">
        <v>0.11700000000000001</v>
      </c>
      <c r="F65" s="1144">
        <f>SUM(E58:E65)</f>
        <v>1.8919999999999999</v>
      </c>
      <c r="G65" s="1145">
        <v>644</v>
      </c>
      <c r="H65" s="1155" t="s">
        <v>18</v>
      </c>
      <c r="I65" s="479"/>
      <c r="J65" s="479"/>
      <c r="K65" s="479"/>
      <c r="L65" s="479"/>
      <c r="M65" s="479"/>
      <c r="N65" s="479"/>
      <c r="O65" s="479"/>
      <c r="P65" s="479"/>
      <c r="Q65" s="1147"/>
      <c r="R65" s="1147"/>
      <c r="S65" s="1145">
        <v>46050303004</v>
      </c>
      <c r="T65" s="1145" t="s">
        <v>1354</v>
      </c>
    </row>
    <row r="66" spans="1:20" ht="12" customHeight="1" x14ac:dyDescent="0.2">
      <c r="A66" s="1159"/>
      <c r="B66" s="1149" t="s">
        <v>1335</v>
      </c>
      <c r="C66" s="1114">
        <v>0</v>
      </c>
      <c r="D66" s="1114">
        <v>0.124</v>
      </c>
      <c r="E66" s="1115">
        <v>0.124</v>
      </c>
      <c r="F66" s="1116">
        <f>E66</f>
        <v>0.124</v>
      </c>
      <c r="G66" s="1117">
        <v>372</v>
      </c>
      <c r="H66" s="1118" t="s">
        <v>16</v>
      </c>
      <c r="I66" s="482"/>
      <c r="J66" s="482"/>
      <c r="K66" s="482"/>
      <c r="L66" s="482"/>
      <c r="M66" s="482"/>
      <c r="N66" s="482"/>
      <c r="O66" s="482"/>
      <c r="P66" s="482"/>
      <c r="Q66" s="1119"/>
      <c r="R66" s="1119"/>
      <c r="S66" s="1117">
        <v>46050313105</v>
      </c>
      <c r="T66" s="1117" t="s">
        <v>1354</v>
      </c>
    </row>
    <row r="67" spans="1:20" ht="12" customHeight="1" x14ac:dyDescent="0.2">
      <c r="A67" s="1170" t="s">
        <v>1566</v>
      </c>
      <c r="B67" s="1136" t="s">
        <v>1263</v>
      </c>
      <c r="C67" s="1156">
        <v>0</v>
      </c>
      <c r="D67" s="1156">
        <v>0.316</v>
      </c>
      <c r="E67" s="1157">
        <v>0.316</v>
      </c>
      <c r="F67" s="1158">
        <f>E67</f>
        <v>0.316</v>
      </c>
      <c r="G67" s="1159">
        <v>1211</v>
      </c>
      <c r="H67" s="1160" t="s">
        <v>18</v>
      </c>
      <c r="I67" s="1161"/>
      <c r="J67" s="1161"/>
      <c r="K67" s="1161"/>
      <c r="L67" s="1161"/>
      <c r="M67" s="1161"/>
      <c r="N67" s="1161"/>
      <c r="O67" s="1161"/>
      <c r="P67" s="1161"/>
      <c r="Q67" s="1162"/>
      <c r="R67" s="1162"/>
      <c r="S67" s="1163">
        <v>46050414139</v>
      </c>
      <c r="T67" s="1163" t="s">
        <v>1354</v>
      </c>
    </row>
    <row r="68" spans="1:20" ht="12" customHeight="1" x14ac:dyDescent="0.2">
      <c r="A68" s="1471" t="s">
        <v>1567</v>
      </c>
      <c r="B68" s="1139" t="s">
        <v>1336</v>
      </c>
      <c r="C68" s="1106">
        <v>0</v>
      </c>
      <c r="D68" s="1106">
        <v>0.38800000000000001</v>
      </c>
      <c r="E68" s="1107">
        <v>0.38800000000000001</v>
      </c>
      <c r="F68" s="1108"/>
      <c r="G68" s="1109">
        <v>1552</v>
      </c>
      <c r="H68" s="1164" t="s">
        <v>18</v>
      </c>
      <c r="I68" s="476"/>
      <c r="J68" s="476"/>
      <c r="K68" s="476"/>
      <c r="L68" s="476"/>
      <c r="M68" s="476"/>
      <c r="N68" s="476"/>
      <c r="O68" s="476"/>
      <c r="P68" s="476"/>
      <c r="Q68" s="1111"/>
      <c r="R68" s="1111"/>
      <c r="S68" s="1109">
        <v>46050212134</v>
      </c>
      <c r="T68" s="1109" t="s">
        <v>1354</v>
      </c>
    </row>
    <row r="69" spans="1:20" ht="12" customHeight="1" x14ac:dyDescent="0.2">
      <c r="A69" s="1170"/>
      <c r="B69" s="1148"/>
      <c r="C69" s="1142">
        <v>0.77800000000000002</v>
      </c>
      <c r="D69" s="1142">
        <v>0.90800000000000003</v>
      </c>
      <c r="E69" s="1143">
        <v>0.13</v>
      </c>
      <c r="F69" s="1144">
        <f>SUM(E68:E69)</f>
        <v>0.51800000000000002</v>
      </c>
      <c r="G69" s="1145">
        <v>390</v>
      </c>
      <c r="H69" s="1155" t="s">
        <v>18</v>
      </c>
      <c r="I69" s="479"/>
      <c r="J69" s="479"/>
      <c r="K69" s="479"/>
      <c r="L69" s="479"/>
      <c r="M69" s="479"/>
      <c r="N69" s="479"/>
      <c r="O69" s="479"/>
      <c r="P69" s="479"/>
      <c r="Q69" s="1147"/>
      <c r="R69" s="1147"/>
      <c r="S69" s="1150">
        <v>46050202036</v>
      </c>
      <c r="T69" s="1150" t="s">
        <v>1354</v>
      </c>
    </row>
    <row r="70" spans="1:20" ht="12" customHeight="1" x14ac:dyDescent="0.2">
      <c r="A70" s="1159"/>
      <c r="B70" s="1149" t="s">
        <v>1337</v>
      </c>
      <c r="C70" s="1114">
        <v>0</v>
      </c>
      <c r="D70" s="1114">
        <v>7.0000000000000007E-2</v>
      </c>
      <c r="E70" s="1115">
        <v>7.0000000000000007E-2</v>
      </c>
      <c r="F70" s="1116">
        <f>E70</f>
        <v>7.0000000000000007E-2</v>
      </c>
      <c r="G70" s="1117">
        <v>175</v>
      </c>
      <c r="H70" s="1130" t="s">
        <v>18</v>
      </c>
      <c r="I70" s="482"/>
      <c r="J70" s="482"/>
      <c r="K70" s="482"/>
      <c r="L70" s="482"/>
      <c r="M70" s="482"/>
      <c r="N70" s="482"/>
      <c r="O70" s="482"/>
      <c r="P70" s="482"/>
      <c r="Q70" s="1119"/>
      <c r="R70" s="1119"/>
      <c r="S70" s="1117">
        <v>46050212131</v>
      </c>
      <c r="T70" s="1117" t="s">
        <v>1354</v>
      </c>
    </row>
    <row r="71" spans="1:20" ht="12" customHeight="1" x14ac:dyDescent="0.2">
      <c r="A71" s="1125" t="s">
        <v>1568</v>
      </c>
      <c r="B71" s="1165" t="s">
        <v>1338</v>
      </c>
      <c r="C71" s="1122">
        <v>0</v>
      </c>
      <c r="D71" s="1122">
        <v>0.03</v>
      </c>
      <c r="E71" s="1123">
        <v>0.03</v>
      </c>
      <c r="F71" s="1124">
        <f>E71</f>
        <v>0.03</v>
      </c>
      <c r="G71" s="1125">
        <v>90</v>
      </c>
      <c r="H71" s="1137" t="s">
        <v>16</v>
      </c>
      <c r="I71" s="467"/>
      <c r="J71" s="467"/>
      <c r="K71" s="467"/>
      <c r="L71" s="467"/>
      <c r="M71" s="467"/>
      <c r="N71" s="467"/>
      <c r="O71" s="467"/>
      <c r="P71" s="467"/>
      <c r="Q71" s="977"/>
      <c r="R71" s="977"/>
      <c r="S71" s="1125">
        <v>46050575723</v>
      </c>
      <c r="T71" s="1125" t="s">
        <v>1354</v>
      </c>
    </row>
    <row r="72" spans="1:20" ht="12" customHeight="1" x14ac:dyDescent="0.2">
      <c r="A72" s="1125" t="s">
        <v>1569</v>
      </c>
      <c r="B72" s="1153" t="s">
        <v>1268</v>
      </c>
      <c r="C72" s="1122">
        <v>0</v>
      </c>
      <c r="D72" s="1122">
        <v>0.222</v>
      </c>
      <c r="E72" s="1123">
        <v>0.222</v>
      </c>
      <c r="F72" s="1124">
        <f>E72</f>
        <v>0.222</v>
      </c>
      <c r="G72" s="1125">
        <v>888</v>
      </c>
      <c r="H72" s="1126" t="s">
        <v>18</v>
      </c>
      <c r="I72" s="467"/>
      <c r="J72" s="467"/>
      <c r="K72" s="467"/>
      <c r="L72" s="467"/>
      <c r="M72" s="467"/>
      <c r="N72" s="467"/>
      <c r="O72" s="467"/>
      <c r="P72" s="467"/>
      <c r="Q72" s="977"/>
      <c r="R72" s="977"/>
      <c r="S72" s="1127">
        <v>46050494916</v>
      </c>
      <c r="T72" s="1127" t="s">
        <v>1354</v>
      </c>
    </row>
    <row r="73" spans="1:20" ht="12" customHeight="1" x14ac:dyDescent="0.2">
      <c r="A73" s="1471" t="s">
        <v>1570</v>
      </c>
      <c r="B73" s="1139" t="s">
        <v>1339</v>
      </c>
      <c r="C73" s="1106">
        <v>0</v>
      </c>
      <c r="D73" s="1106">
        <v>0.158</v>
      </c>
      <c r="E73" s="1107">
        <v>0.158</v>
      </c>
      <c r="F73" s="1108"/>
      <c r="G73" s="1109">
        <v>948</v>
      </c>
      <c r="H73" s="1128" t="s">
        <v>18</v>
      </c>
      <c r="I73" s="476"/>
      <c r="J73" s="476"/>
      <c r="K73" s="476"/>
      <c r="L73" s="476"/>
      <c r="M73" s="476"/>
      <c r="N73" s="476"/>
      <c r="O73" s="476"/>
      <c r="P73" s="476"/>
      <c r="Q73" s="1111">
        <v>2100</v>
      </c>
      <c r="R73" s="1111">
        <f>220+224+18+225+215+159+28+92</f>
        <v>1181</v>
      </c>
      <c r="S73" s="1112">
        <v>46050060617</v>
      </c>
      <c r="T73" s="1112" t="s">
        <v>1354</v>
      </c>
    </row>
    <row r="74" spans="1:20" ht="12" customHeight="1" x14ac:dyDescent="0.2">
      <c r="A74" s="1170"/>
      <c r="B74" s="1148"/>
      <c r="C74" s="1142">
        <v>0.158</v>
      </c>
      <c r="D74" s="1142">
        <v>0.376</v>
      </c>
      <c r="E74" s="1143">
        <v>0.218</v>
      </c>
      <c r="F74" s="1144"/>
      <c r="G74" s="1145">
        <v>1308</v>
      </c>
      <c r="H74" s="1146" t="s">
        <v>18</v>
      </c>
      <c r="I74" s="479"/>
      <c r="J74" s="479"/>
      <c r="K74" s="479"/>
      <c r="L74" s="479"/>
      <c r="M74" s="479"/>
      <c r="N74" s="479"/>
      <c r="O74" s="479"/>
      <c r="P74" s="479"/>
      <c r="Q74" s="1147"/>
      <c r="R74" s="1147"/>
      <c r="S74" s="1145">
        <v>46050080813</v>
      </c>
      <c r="T74" s="1145" t="s">
        <v>1354</v>
      </c>
    </row>
    <row r="75" spans="1:20" ht="12" customHeight="1" x14ac:dyDescent="0.2">
      <c r="A75" s="1170"/>
      <c r="B75" s="1148"/>
      <c r="C75" s="1142">
        <v>0.376</v>
      </c>
      <c r="D75" s="1142">
        <v>0.44700000000000001</v>
      </c>
      <c r="E75" s="1143">
        <v>7.0999999999999994E-2</v>
      </c>
      <c r="F75" s="1144"/>
      <c r="G75" s="1145">
        <v>426</v>
      </c>
      <c r="H75" s="1146" t="s">
        <v>18</v>
      </c>
      <c r="I75" s="479"/>
      <c r="J75" s="479"/>
      <c r="K75" s="479"/>
      <c r="L75" s="479"/>
      <c r="M75" s="479"/>
      <c r="N75" s="479"/>
      <c r="O75" s="479"/>
      <c r="P75" s="479"/>
      <c r="Q75" s="1147"/>
      <c r="R75" s="1147"/>
      <c r="S75" s="1145">
        <v>46050272704</v>
      </c>
      <c r="T75" s="1145" t="s">
        <v>1354</v>
      </c>
    </row>
    <row r="76" spans="1:20" ht="12" customHeight="1" x14ac:dyDescent="0.2">
      <c r="A76" s="1159"/>
      <c r="B76" s="1129"/>
      <c r="C76" s="1114">
        <v>0.44700000000000001</v>
      </c>
      <c r="D76" s="1114">
        <v>0.67300000000000004</v>
      </c>
      <c r="E76" s="1115">
        <v>0.22600000000000001</v>
      </c>
      <c r="F76" s="1116">
        <f>SUM(E73:E76)</f>
        <v>0.67300000000000004</v>
      </c>
      <c r="G76" s="1117">
        <v>1356</v>
      </c>
      <c r="H76" s="1134" t="s">
        <v>18</v>
      </c>
      <c r="I76" s="482"/>
      <c r="J76" s="482"/>
      <c r="K76" s="482"/>
      <c r="L76" s="482"/>
      <c r="M76" s="482"/>
      <c r="N76" s="482"/>
      <c r="O76" s="482"/>
      <c r="P76" s="482"/>
      <c r="Q76" s="1119"/>
      <c r="R76" s="1119"/>
      <c r="S76" s="1117">
        <v>46050090915</v>
      </c>
      <c r="T76" s="1117" t="s">
        <v>1354</v>
      </c>
    </row>
    <row r="77" spans="1:20" ht="12" customHeight="1" x14ac:dyDescent="0.2">
      <c r="A77" s="1471" t="s">
        <v>1571</v>
      </c>
      <c r="B77" s="1166" t="s">
        <v>1340</v>
      </c>
      <c r="C77" s="1106">
        <v>0</v>
      </c>
      <c r="D77" s="1106">
        <v>0.50800000000000001</v>
      </c>
      <c r="E77" s="1107">
        <v>0.50800000000000001</v>
      </c>
      <c r="F77" s="1108"/>
      <c r="G77" s="1109">
        <v>3505</v>
      </c>
      <c r="H77" s="1128" t="s">
        <v>18</v>
      </c>
      <c r="I77" s="476"/>
      <c r="J77" s="476"/>
      <c r="K77" s="476"/>
      <c r="L77" s="476"/>
      <c r="M77" s="476"/>
      <c r="N77" s="476"/>
      <c r="O77" s="476"/>
      <c r="P77" s="476"/>
      <c r="Q77" s="1111"/>
      <c r="R77" s="1111"/>
      <c r="S77" s="1109">
        <v>46050171729</v>
      </c>
      <c r="T77" s="1109" t="s">
        <v>1354</v>
      </c>
    </row>
    <row r="78" spans="1:20" ht="12" customHeight="1" x14ac:dyDescent="0.2">
      <c r="A78" s="1159"/>
      <c r="B78" s="1129"/>
      <c r="C78" s="1114">
        <v>0.50800000000000001</v>
      </c>
      <c r="D78" s="1114">
        <v>0.97799999999999998</v>
      </c>
      <c r="E78" s="1115">
        <v>0.47</v>
      </c>
      <c r="F78" s="1116">
        <f>SUM(E77:E78)</f>
        <v>0.97799999999999998</v>
      </c>
      <c r="G78" s="1117">
        <v>2961</v>
      </c>
      <c r="H78" s="1134" t="s">
        <v>18</v>
      </c>
      <c r="I78" s="482"/>
      <c r="J78" s="482"/>
      <c r="K78" s="482"/>
      <c r="L78" s="482"/>
      <c r="M78" s="482"/>
      <c r="N78" s="482"/>
      <c r="O78" s="482"/>
      <c r="P78" s="482"/>
      <c r="Q78" s="1119"/>
      <c r="R78" s="1119"/>
      <c r="S78" s="1117">
        <v>46050161607</v>
      </c>
      <c r="T78" s="1117" t="s">
        <v>1354</v>
      </c>
    </row>
    <row r="79" spans="1:20" ht="12" customHeight="1" x14ac:dyDescent="0.2">
      <c r="A79" s="1170" t="s">
        <v>1572</v>
      </c>
      <c r="B79" s="1136" t="s">
        <v>1341</v>
      </c>
      <c r="C79" s="1122">
        <v>0</v>
      </c>
      <c r="D79" s="1122">
        <v>0.33700000000000002</v>
      </c>
      <c r="E79" s="1123">
        <v>0.33700000000000002</v>
      </c>
      <c r="F79" s="1124">
        <f>E79</f>
        <v>0.33700000000000002</v>
      </c>
      <c r="G79" s="1125">
        <v>1517</v>
      </c>
      <c r="H79" s="1126" t="s">
        <v>18</v>
      </c>
      <c r="I79" s="467"/>
      <c r="J79" s="467"/>
      <c r="K79" s="467"/>
      <c r="L79" s="467"/>
      <c r="M79" s="467"/>
      <c r="N79" s="467"/>
      <c r="O79" s="467"/>
      <c r="P79" s="467"/>
      <c r="Q79" s="977">
        <v>203</v>
      </c>
      <c r="R79" s="977">
        <v>144</v>
      </c>
      <c r="S79" s="1127">
        <v>46050030315</v>
      </c>
      <c r="T79" s="1127" t="s">
        <v>1354</v>
      </c>
    </row>
    <row r="80" spans="1:20" ht="12" customHeight="1" x14ac:dyDescent="0.2">
      <c r="A80" s="1471" t="s">
        <v>1573</v>
      </c>
      <c r="B80" s="1139" t="s">
        <v>1342</v>
      </c>
      <c r="C80" s="1106">
        <v>0</v>
      </c>
      <c r="D80" s="1106">
        <v>0.20100000000000001</v>
      </c>
      <c r="E80" s="1107">
        <v>0.20100000000000001</v>
      </c>
      <c r="F80" s="1108"/>
      <c r="G80" s="1109">
        <v>1005</v>
      </c>
      <c r="H80" s="1164" t="s">
        <v>18</v>
      </c>
      <c r="I80" s="476"/>
      <c r="J80" s="476"/>
      <c r="K80" s="476"/>
      <c r="L80" s="476"/>
      <c r="M80" s="476"/>
      <c r="N80" s="476"/>
      <c r="O80" s="476"/>
      <c r="P80" s="476"/>
      <c r="Q80" s="1111"/>
      <c r="R80" s="1111"/>
      <c r="S80" s="1109">
        <v>46050040414</v>
      </c>
      <c r="T80" s="1109" t="s">
        <v>1354</v>
      </c>
    </row>
    <row r="81" spans="1:20" ht="12" customHeight="1" x14ac:dyDescent="0.2">
      <c r="A81" s="1170"/>
      <c r="B81" s="1148"/>
      <c r="C81" s="1142">
        <v>0.20100000000000001</v>
      </c>
      <c r="D81" s="1142">
        <v>0.38800000000000001</v>
      </c>
      <c r="E81" s="1143">
        <v>0.187</v>
      </c>
      <c r="F81" s="1144"/>
      <c r="G81" s="1145">
        <v>938</v>
      </c>
      <c r="H81" s="1155" t="s">
        <v>18</v>
      </c>
      <c r="I81" s="479"/>
      <c r="J81" s="479"/>
      <c r="K81" s="479"/>
      <c r="L81" s="479"/>
      <c r="M81" s="479"/>
      <c r="N81" s="479"/>
      <c r="O81" s="479"/>
      <c r="P81" s="479"/>
      <c r="Q81" s="1147"/>
      <c r="R81" s="1147"/>
      <c r="S81" s="1145">
        <v>46050050516</v>
      </c>
      <c r="T81" s="1145" t="s">
        <v>1354</v>
      </c>
    </row>
    <row r="82" spans="1:20" ht="12" customHeight="1" x14ac:dyDescent="0.2">
      <c r="A82" s="1159"/>
      <c r="B82" s="1129"/>
      <c r="C82" s="1114">
        <v>0.38800000000000001</v>
      </c>
      <c r="D82" s="1114">
        <v>0.42200000000000004</v>
      </c>
      <c r="E82" s="1115">
        <v>3.4000000000000002E-2</v>
      </c>
      <c r="F82" s="1116">
        <f>SUM(E80:E82)</f>
        <v>0.42200000000000004</v>
      </c>
      <c r="G82" s="1117">
        <v>204</v>
      </c>
      <c r="H82" s="1118" t="s">
        <v>18</v>
      </c>
      <c r="I82" s="482"/>
      <c r="J82" s="482"/>
      <c r="K82" s="482"/>
      <c r="L82" s="482"/>
      <c r="M82" s="482"/>
      <c r="N82" s="482"/>
      <c r="O82" s="482"/>
      <c r="P82" s="482"/>
      <c r="Q82" s="1119"/>
      <c r="R82" s="1119"/>
      <c r="S82" s="1117">
        <v>46050050516</v>
      </c>
      <c r="T82" s="1117" t="s">
        <v>1354</v>
      </c>
    </row>
    <row r="83" spans="1:20" ht="12" customHeight="1" x14ac:dyDescent="0.2">
      <c r="A83" s="1471" t="s">
        <v>1574</v>
      </c>
      <c r="B83" s="1139" t="s">
        <v>1343</v>
      </c>
      <c r="C83" s="1106">
        <v>0</v>
      </c>
      <c r="D83" s="1106">
        <v>0.12</v>
      </c>
      <c r="E83" s="1107">
        <v>0.12</v>
      </c>
      <c r="F83" s="1108"/>
      <c r="G83" s="1109">
        <v>540</v>
      </c>
      <c r="H83" s="1164" t="s">
        <v>18</v>
      </c>
      <c r="I83" s="476"/>
      <c r="J83" s="476"/>
      <c r="K83" s="476"/>
      <c r="L83" s="476"/>
      <c r="M83" s="476"/>
      <c r="N83" s="476"/>
      <c r="O83" s="476"/>
      <c r="P83" s="476"/>
      <c r="Q83" s="1111">
        <v>379</v>
      </c>
      <c r="R83" s="1111">
        <f>129+62+41+22</f>
        <v>254</v>
      </c>
      <c r="S83" s="1132">
        <v>46050050515</v>
      </c>
      <c r="T83" s="1132" t="s">
        <v>1354</v>
      </c>
    </row>
    <row r="84" spans="1:20" ht="12" customHeight="1" x14ac:dyDescent="0.2">
      <c r="A84" s="1170"/>
      <c r="B84" s="1141"/>
      <c r="C84" s="1167">
        <v>0.12</v>
      </c>
      <c r="D84" s="1167">
        <v>0.13500000000000001</v>
      </c>
      <c r="E84" s="1168">
        <v>1.4999999999999999E-2</v>
      </c>
      <c r="F84" s="1169"/>
      <c r="G84" s="1170">
        <v>68</v>
      </c>
      <c r="H84" s="1171" t="s">
        <v>18</v>
      </c>
      <c r="I84" s="470"/>
      <c r="J84" s="470"/>
      <c r="K84" s="470"/>
      <c r="L84" s="470"/>
      <c r="M84" s="470"/>
      <c r="N84" s="470"/>
      <c r="O84" s="470"/>
      <c r="P84" s="470"/>
      <c r="Q84" s="1172"/>
      <c r="R84" s="1172"/>
      <c r="S84" s="1173">
        <v>46050050515</v>
      </c>
      <c r="T84" s="1173" t="s">
        <v>1354</v>
      </c>
    </row>
    <row r="85" spans="1:20" ht="12" customHeight="1" x14ac:dyDescent="0.2">
      <c r="A85" s="1159"/>
      <c r="B85" s="1129"/>
      <c r="C85" s="1114">
        <v>0.13500000000000001</v>
      </c>
      <c r="D85" s="1114">
        <v>0.2</v>
      </c>
      <c r="E85" s="1115">
        <v>6.5000000000000002E-2</v>
      </c>
      <c r="F85" s="1116">
        <f>SUM(E83:E85)</f>
        <v>0.2</v>
      </c>
      <c r="G85" s="1117">
        <v>423</v>
      </c>
      <c r="H85" s="1134" t="s">
        <v>18</v>
      </c>
      <c r="I85" s="482"/>
      <c r="J85" s="482"/>
      <c r="K85" s="482"/>
      <c r="L85" s="482"/>
      <c r="M85" s="482"/>
      <c r="N85" s="482"/>
      <c r="O85" s="482"/>
      <c r="P85" s="482"/>
      <c r="Q85" s="1119"/>
      <c r="R85" s="1119"/>
      <c r="S85" s="1117">
        <v>46050060618</v>
      </c>
      <c r="T85" s="1117" t="s">
        <v>1354</v>
      </c>
    </row>
    <row r="86" spans="1:20" ht="12" customHeight="1" x14ac:dyDescent="0.2">
      <c r="A86" s="1471" t="s">
        <v>1575</v>
      </c>
      <c r="B86" s="1139" t="s">
        <v>1344</v>
      </c>
      <c r="C86" s="1106">
        <v>0</v>
      </c>
      <c r="D86" s="1106">
        <v>0.28499999999999998</v>
      </c>
      <c r="E86" s="1107">
        <v>0.28499999999999998</v>
      </c>
      <c r="F86" s="1108"/>
      <c r="G86" s="1109">
        <v>1432</v>
      </c>
      <c r="H86" s="1164" t="s">
        <v>18</v>
      </c>
      <c r="I86" s="476"/>
      <c r="J86" s="476"/>
      <c r="K86" s="476"/>
      <c r="L86" s="476"/>
      <c r="M86" s="476"/>
      <c r="N86" s="476"/>
      <c r="O86" s="476"/>
      <c r="P86" s="476"/>
      <c r="Q86" s="1111"/>
      <c r="R86" s="1111"/>
      <c r="S86" s="1109">
        <v>46050595916</v>
      </c>
      <c r="T86" s="1109" t="s">
        <v>1354</v>
      </c>
    </row>
    <row r="87" spans="1:20" ht="12" customHeight="1" x14ac:dyDescent="0.2">
      <c r="A87" s="1170"/>
      <c r="B87" s="1148"/>
      <c r="C87" s="1142">
        <v>0.28499999999999998</v>
      </c>
      <c r="D87" s="1142">
        <v>0.77</v>
      </c>
      <c r="E87" s="1143">
        <v>0.48499999999999999</v>
      </c>
      <c r="F87" s="1144"/>
      <c r="G87" s="1145">
        <v>2436</v>
      </c>
      <c r="H87" s="1155" t="s">
        <v>18</v>
      </c>
      <c r="I87" s="479"/>
      <c r="J87" s="479"/>
      <c r="K87" s="479"/>
      <c r="L87" s="479"/>
      <c r="M87" s="479"/>
      <c r="N87" s="479"/>
      <c r="O87" s="479"/>
      <c r="P87" s="479"/>
      <c r="Q87" s="1147"/>
      <c r="R87" s="1147"/>
      <c r="S87" s="1145">
        <v>46050393913</v>
      </c>
      <c r="T87" s="1145" t="s">
        <v>1354</v>
      </c>
    </row>
    <row r="88" spans="1:20" ht="12" customHeight="1" x14ac:dyDescent="0.2">
      <c r="A88" s="1170"/>
      <c r="B88" s="1148"/>
      <c r="C88" s="1142">
        <v>0.77</v>
      </c>
      <c r="D88" s="1142">
        <v>0.88</v>
      </c>
      <c r="E88" s="1143">
        <v>0.11</v>
      </c>
      <c r="F88" s="1144"/>
      <c r="G88" s="1145">
        <v>550</v>
      </c>
      <c r="H88" s="1155" t="s">
        <v>18</v>
      </c>
      <c r="I88" s="479"/>
      <c r="J88" s="479"/>
      <c r="K88" s="479"/>
      <c r="L88" s="479"/>
      <c r="M88" s="479"/>
      <c r="N88" s="479"/>
      <c r="O88" s="479"/>
      <c r="P88" s="479"/>
      <c r="Q88" s="1147"/>
      <c r="R88" s="1147"/>
      <c r="S88" s="1145">
        <v>46050545427</v>
      </c>
      <c r="T88" s="1145" t="s">
        <v>1354</v>
      </c>
    </row>
    <row r="89" spans="1:20" ht="12" customHeight="1" x14ac:dyDescent="0.2">
      <c r="A89" s="1159"/>
      <c r="B89" s="1129"/>
      <c r="C89" s="1114">
        <v>0.88</v>
      </c>
      <c r="D89" s="1114">
        <v>1.2949999999999999</v>
      </c>
      <c r="E89" s="1115">
        <v>0.41499999999999998</v>
      </c>
      <c r="F89" s="1116">
        <f>SUM(E86:E89)</f>
        <v>1.2949999999999999</v>
      </c>
      <c r="G89" s="1117">
        <v>2075</v>
      </c>
      <c r="H89" s="1174" t="s">
        <v>18</v>
      </c>
      <c r="I89" s="482"/>
      <c r="J89" s="482"/>
      <c r="K89" s="482"/>
      <c r="L89" s="482"/>
      <c r="M89" s="482"/>
      <c r="N89" s="482"/>
      <c r="O89" s="482"/>
      <c r="P89" s="482"/>
      <c r="Q89" s="1119"/>
      <c r="R89" s="1119"/>
      <c r="S89" s="1117">
        <v>46050404032</v>
      </c>
      <c r="T89" s="1117" t="s">
        <v>1354</v>
      </c>
    </row>
    <row r="90" spans="1:20" ht="12" customHeight="1" x14ac:dyDescent="0.2">
      <c r="A90" s="1471" t="s">
        <v>1576</v>
      </c>
      <c r="B90" s="1138" t="s">
        <v>1345</v>
      </c>
      <c r="C90" s="1106">
        <v>0</v>
      </c>
      <c r="D90" s="1106">
        <v>0.14000000000000001</v>
      </c>
      <c r="E90" s="1107">
        <v>0.14000000000000001</v>
      </c>
      <c r="F90" s="1108"/>
      <c r="G90" s="1109">
        <v>980</v>
      </c>
      <c r="H90" s="1110" t="s">
        <v>18</v>
      </c>
      <c r="I90" s="476"/>
      <c r="J90" s="476"/>
      <c r="K90" s="476"/>
      <c r="L90" s="476"/>
      <c r="M90" s="476"/>
      <c r="N90" s="476"/>
      <c r="O90" s="476"/>
      <c r="P90" s="476"/>
      <c r="Q90" s="1111">
        <v>3495</v>
      </c>
      <c r="R90" s="1111">
        <f>114+230+99+59+58+63+77+106+182+62+63+110+121+53+48+54+111</f>
        <v>1610</v>
      </c>
      <c r="S90" s="1109">
        <v>46050090916</v>
      </c>
      <c r="T90" s="1109" t="s">
        <v>1354</v>
      </c>
    </row>
    <row r="91" spans="1:20" ht="12" customHeight="1" x14ac:dyDescent="0.2">
      <c r="A91" s="1170"/>
      <c r="B91" s="1148"/>
      <c r="C91" s="1142">
        <v>0.14000000000000001</v>
      </c>
      <c r="D91" s="1142">
        <v>0.33500000000000002</v>
      </c>
      <c r="E91" s="1143">
        <v>0.19500000000000001</v>
      </c>
      <c r="F91" s="1144"/>
      <c r="G91" s="1145">
        <v>1365</v>
      </c>
      <c r="H91" s="1175" t="s">
        <v>18</v>
      </c>
      <c r="I91" s="479"/>
      <c r="J91" s="479"/>
      <c r="K91" s="479"/>
      <c r="L91" s="479"/>
      <c r="M91" s="479"/>
      <c r="N91" s="479"/>
      <c r="O91" s="479"/>
      <c r="P91" s="479"/>
      <c r="Q91" s="1147"/>
      <c r="R91" s="1147"/>
      <c r="S91" s="1145">
        <v>46050050514</v>
      </c>
      <c r="T91" s="1145" t="s">
        <v>1354</v>
      </c>
    </row>
    <row r="92" spans="1:20" ht="12" customHeight="1" x14ac:dyDescent="0.2">
      <c r="A92" s="1170"/>
      <c r="B92" s="1148"/>
      <c r="C92" s="1142">
        <v>0.33500000000000002</v>
      </c>
      <c r="D92" s="1142">
        <v>0.51600000000000001</v>
      </c>
      <c r="E92" s="1143">
        <v>0.18099999999999999</v>
      </c>
      <c r="F92" s="1144"/>
      <c r="G92" s="1145">
        <v>1267</v>
      </c>
      <c r="H92" s="1175" t="s">
        <v>18</v>
      </c>
      <c r="I92" s="479"/>
      <c r="J92" s="479"/>
      <c r="K92" s="479"/>
      <c r="L92" s="479"/>
      <c r="M92" s="479"/>
      <c r="N92" s="479"/>
      <c r="O92" s="479"/>
      <c r="P92" s="479"/>
      <c r="Q92" s="1147"/>
      <c r="R92" s="1147"/>
      <c r="S92" s="1145">
        <v>46050040415</v>
      </c>
      <c r="T92" s="1145" t="s">
        <v>1354</v>
      </c>
    </row>
    <row r="93" spans="1:20" ht="12" customHeight="1" x14ac:dyDescent="0.2">
      <c r="A93" s="1170"/>
      <c r="B93" s="1148"/>
      <c r="C93" s="1142">
        <v>0.51600000000000001</v>
      </c>
      <c r="D93" s="1142">
        <v>0.77900000000000003</v>
      </c>
      <c r="E93" s="1143">
        <v>0.26300000000000001</v>
      </c>
      <c r="F93" s="1144"/>
      <c r="G93" s="1145">
        <v>1841</v>
      </c>
      <c r="H93" s="1175" t="s">
        <v>18</v>
      </c>
      <c r="I93" s="479"/>
      <c r="J93" s="479"/>
      <c r="K93" s="479"/>
      <c r="L93" s="479"/>
      <c r="M93" s="479"/>
      <c r="N93" s="479"/>
      <c r="O93" s="479"/>
      <c r="P93" s="479"/>
      <c r="Q93" s="1147"/>
      <c r="R93" s="1147"/>
      <c r="S93" s="1145">
        <v>46050030316</v>
      </c>
      <c r="T93" s="1145" t="s">
        <v>1354</v>
      </c>
    </row>
    <row r="94" spans="1:20" ht="12" customHeight="1" x14ac:dyDescent="0.2">
      <c r="A94" s="1170"/>
      <c r="B94" s="1148"/>
      <c r="C94" s="1142">
        <v>0.77900000000000003</v>
      </c>
      <c r="D94" s="1142">
        <v>0.85199999999999998</v>
      </c>
      <c r="E94" s="1143">
        <v>7.2999999999999995E-2</v>
      </c>
      <c r="F94" s="1144"/>
      <c r="G94" s="1145">
        <v>511</v>
      </c>
      <c r="H94" s="1146" t="s">
        <v>18</v>
      </c>
      <c r="I94" s="479"/>
      <c r="J94" s="479"/>
      <c r="K94" s="479"/>
      <c r="L94" s="479"/>
      <c r="M94" s="479"/>
      <c r="N94" s="479"/>
      <c r="O94" s="479"/>
      <c r="P94" s="479"/>
      <c r="Q94" s="1147"/>
      <c r="R94" s="1147"/>
      <c r="S94" s="1145">
        <v>46050565614</v>
      </c>
      <c r="T94" s="1145" t="s">
        <v>1354</v>
      </c>
    </row>
    <row r="95" spans="1:20" ht="12" customHeight="1" x14ac:dyDescent="0.2">
      <c r="A95" s="1159"/>
      <c r="B95" s="1129"/>
      <c r="C95" s="1114">
        <v>0.85499999999999998</v>
      </c>
      <c r="D95" s="1114">
        <v>1.3900000000000001</v>
      </c>
      <c r="E95" s="1115">
        <v>0.53500000000000003</v>
      </c>
      <c r="F95" s="1116">
        <f>SUM(E90:E95)</f>
        <v>1.387</v>
      </c>
      <c r="G95" s="1117">
        <v>3091</v>
      </c>
      <c r="H95" s="1134" t="s">
        <v>18</v>
      </c>
      <c r="I95" s="482"/>
      <c r="J95" s="482"/>
      <c r="K95" s="482"/>
      <c r="L95" s="482"/>
      <c r="M95" s="482"/>
      <c r="N95" s="482"/>
      <c r="O95" s="482"/>
      <c r="P95" s="482"/>
      <c r="Q95" s="1119"/>
      <c r="R95" s="1119"/>
      <c r="S95" s="1117">
        <v>46050515108</v>
      </c>
      <c r="T95" s="1117" t="s">
        <v>1354</v>
      </c>
    </row>
    <row r="96" spans="1:20" ht="12" customHeight="1" x14ac:dyDescent="0.2">
      <c r="A96" s="1125" t="s">
        <v>1577</v>
      </c>
      <c r="B96" s="1176" t="s">
        <v>1346</v>
      </c>
      <c r="C96" s="1122">
        <v>0</v>
      </c>
      <c r="D96" s="1122">
        <v>0.373</v>
      </c>
      <c r="E96" s="1123">
        <v>0.373</v>
      </c>
      <c r="F96" s="1124">
        <f>E96</f>
        <v>0.373</v>
      </c>
      <c r="G96" s="1125">
        <v>1306</v>
      </c>
      <c r="H96" s="1154" t="s">
        <v>18</v>
      </c>
      <c r="I96" s="467"/>
      <c r="J96" s="467"/>
      <c r="K96" s="467"/>
      <c r="L96" s="467"/>
      <c r="M96" s="467"/>
      <c r="N96" s="467"/>
      <c r="O96" s="467"/>
      <c r="P96" s="467"/>
      <c r="Q96" s="977"/>
      <c r="R96" s="977"/>
      <c r="S96" s="1127">
        <v>46050101007</v>
      </c>
      <c r="T96" s="1127" t="s">
        <v>1354</v>
      </c>
    </row>
    <row r="97" spans="1:20" ht="12" customHeight="1" x14ac:dyDescent="0.2">
      <c r="A97" s="1471" t="s">
        <v>1578</v>
      </c>
      <c r="B97" s="1138" t="s">
        <v>1347</v>
      </c>
      <c r="C97" s="1106">
        <v>0</v>
      </c>
      <c r="D97" s="1106">
        <v>0.46600000000000003</v>
      </c>
      <c r="E97" s="1107">
        <v>0.46600000000000003</v>
      </c>
      <c r="F97" s="1108"/>
      <c r="G97" s="1109">
        <v>2563</v>
      </c>
      <c r="H97" s="1128" t="s">
        <v>18</v>
      </c>
      <c r="I97" s="476"/>
      <c r="J97" s="476"/>
      <c r="K97" s="476"/>
      <c r="L97" s="476"/>
      <c r="M97" s="476"/>
      <c r="N97" s="476"/>
      <c r="O97" s="476"/>
      <c r="P97" s="476"/>
      <c r="Q97" s="1111">
        <v>552</v>
      </c>
      <c r="R97" s="1111">
        <v>356</v>
      </c>
      <c r="S97" s="1109">
        <v>46050383807</v>
      </c>
      <c r="T97" s="1109" t="s">
        <v>1354</v>
      </c>
    </row>
    <row r="98" spans="1:20" ht="12" customHeight="1" x14ac:dyDescent="0.2">
      <c r="A98" s="1170"/>
      <c r="B98" s="1136"/>
      <c r="C98" s="1142">
        <v>0.46600000000000003</v>
      </c>
      <c r="D98" s="1142">
        <v>0.58000000000000007</v>
      </c>
      <c r="E98" s="1143">
        <v>0.114</v>
      </c>
      <c r="F98" s="1144"/>
      <c r="G98" s="1145">
        <v>604</v>
      </c>
      <c r="H98" s="1146" t="s">
        <v>18</v>
      </c>
      <c r="I98" s="479"/>
      <c r="J98" s="479"/>
      <c r="K98" s="479"/>
      <c r="L98" s="479"/>
      <c r="M98" s="479"/>
      <c r="N98" s="479"/>
      <c r="O98" s="479"/>
      <c r="P98" s="479"/>
      <c r="Q98" s="1147"/>
      <c r="R98" s="1147"/>
      <c r="S98" s="1145">
        <v>46050434334</v>
      </c>
      <c r="T98" s="1145" t="s">
        <v>1354</v>
      </c>
    </row>
    <row r="99" spans="1:20" ht="12" customHeight="1" x14ac:dyDescent="0.2">
      <c r="A99" s="1170"/>
      <c r="B99" s="1148"/>
      <c r="C99" s="1142">
        <v>0.58000000000000007</v>
      </c>
      <c r="D99" s="1142">
        <v>0.87800000000000011</v>
      </c>
      <c r="E99" s="1143">
        <v>0.29799999999999999</v>
      </c>
      <c r="F99" s="1144">
        <f>SUM(E97:E99)</f>
        <v>0.87800000000000011</v>
      </c>
      <c r="G99" s="1145">
        <v>1453</v>
      </c>
      <c r="H99" s="1155" t="s">
        <v>18</v>
      </c>
      <c r="I99" s="479"/>
      <c r="J99" s="479"/>
      <c r="K99" s="479"/>
      <c r="L99" s="479"/>
      <c r="M99" s="479"/>
      <c r="N99" s="479"/>
      <c r="O99" s="479"/>
      <c r="P99" s="479"/>
      <c r="Q99" s="1147"/>
      <c r="R99" s="1147"/>
      <c r="S99" s="1145">
        <v>46050434334</v>
      </c>
      <c r="T99" s="1145" t="s">
        <v>1354</v>
      </c>
    </row>
    <row r="100" spans="1:20" ht="12" customHeight="1" x14ac:dyDescent="0.2">
      <c r="A100" s="1471" t="s">
        <v>1579</v>
      </c>
      <c r="B100" s="1138" t="s">
        <v>1348</v>
      </c>
      <c r="C100" s="1106">
        <v>0</v>
      </c>
      <c r="D100" s="1106">
        <v>0.28100000000000003</v>
      </c>
      <c r="E100" s="1107">
        <v>0.28100000000000003</v>
      </c>
      <c r="F100" s="1108"/>
      <c r="G100" s="1112">
        <v>1130</v>
      </c>
      <c r="H100" s="1164" t="s">
        <v>18</v>
      </c>
      <c r="I100" s="476"/>
      <c r="J100" s="476"/>
      <c r="K100" s="476"/>
      <c r="L100" s="476"/>
      <c r="M100" s="476"/>
      <c r="N100" s="476"/>
      <c r="O100" s="476"/>
      <c r="P100" s="476"/>
      <c r="Q100" s="1111"/>
      <c r="R100" s="1111"/>
      <c r="S100" s="1109">
        <v>46050232339</v>
      </c>
      <c r="T100" s="1109" t="s">
        <v>1354</v>
      </c>
    </row>
    <row r="101" spans="1:20" ht="12" customHeight="1" x14ac:dyDescent="0.2">
      <c r="A101" s="1170"/>
      <c r="B101" s="1148"/>
      <c r="C101" s="1142">
        <v>0.28100000000000003</v>
      </c>
      <c r="D101" s="1142">
        <v>0.50600000000000001</v>
      </c>
      <c r="E101" s="1143">
        <v>0.22500000000000001</v>
      </c>
      <c r="F101" s="1144"/>
      <c r="G101" s="1145">
        <v>1013</v>
      </c>
      <c r="H101" s="1155" t="s">
        <v>18</v>
      </c>
      <c r="I101" s="479"/>
      <c r="J101" s="479"/>
      <c r="K101" s="479"/>
      <c r="L101" s="479"/>
      <c r="M101" s="479"/>
      <c r="N101" s="479"/>
      <c r="O101" s="479"/>
      <c r="P101" s="479"/>
      <c r="Q101" s="1147"/>
      <c r="R101" s="1147"/>
      <c r="S101" s="1145">
        <v>46050222227</v>
      </c>
      <c r="T101" s="1145" t="s">
        <v>1354</v>
      </c>
    </row>
    <row r="102" spans="1:20" ht="12" customHeight="1" x14ac:dyDescent="0.2">
      <c r="A102" s="1159"/>
      <c r="B102" s="1129"/>
      <c r="C102" s="1114">
        <v>0.50600000000000001</v>
      </c>
      <c r="D102" s="1114">
        <v>0.75</v>
      </c>
      <c r="E102" s="1115">
        <v>0.24399999999999999</v>
      </c>
      <c r="F102" s="1116">
        <f>SUM(E100:E102)</f>
        <v>0.75</v>
      </c>
      <c r="G102" s="1117">
        <v>732</v>
      </c>
      <c r="H102" s="1174" t="s">
        <v>18</v>
      </c>
      <c r="I102" s="482"/>
      <c r="J102" s="482"/>
      <c r="K102" s="482"/>
      <c r="L102" s="482"/>
      <c r="M102" s="482"/>
      <c r="N102" s="482"/>
      <c r="O102" s="482"/>
      <c r="P102" s="482"/>
      <c r="Q102" s="1119"/>
      <c r="R102" s="1119"/>
      <c r="S102" s="1120">
        <v>46050212133</v>
      </c>
      <c r="T102" s="1120" t="s">
        <v>1354</v>
      </c>
    </row>
    <row r="103" spans="1:20" ht="12" customHeight="1" x14ac:dyDescent="0.2">
      <c r="A103" s="1140" t="s">
        <v>1580</v>
      </c>
      <c r="B103" s="1177" t="s">
        <v>1349</v>
      </c>
      <c r="C103" s="1122">
        <v>0</v>
      </c>
      <c r="D103" s="1122">
        <v>0.13900000000000001</v>
      </c>
      <c r="E103" s="1123">
        <v>0.13900000000000001</v>
      </c>
      <c r="F103" s="1124">
        <f>E103</f>
        <v>0.13900000000000001</v>
      </c>
      <c r="G103" s="1125">
        <v>1030</v>
      </c>
      <c r="H103" s="1137" t="s">
        <v>18</v>
      </c>
      <c r="I103" s="467"/>
      <c r="J103" s="467"/>
      <c r="K103" s="467"/>
      <c r="L103" s="467"/>
      <c r="M103" s="467"/>
      <c r="N103" s="467"/>
      <c r="O103" s="467"/>
      <c r="P103" s="467"/>
      <c r="Q103" s="977">
        <v>215</v>
      </c>
      <c r="R103" s="977">
        <v>134</v>
      </c>
      <c r="S103" s="1127">
        <v>46050565615</v>
      </c>
      <c r="T103" s="1127" t="s">
        <v>1354</v>
      </c>
    </row>
    <row r="104" spans="1:20" ht="12" customHeight="1" x14ac:dyDescent="0.2">
      <c r="A104" s="1471" t="s">
        <v>1581</v>
      </c>
      <c r="B104" s="1139" t="s">
        <v>1350</v>
      </c>
      <c r="C104" s="1122">
        <v>0</v>
      </c>
      <c r="D104" s="1122">
        <v>0.42499999999999999</v>
      </c>
      <c r="E104" s="1123">
        <v>0.42499999999999999</v>
      </c>
      <c r="F104" s="1124">
        <f>E104</f>
        <v>0.42499999999999999</v>
      </c>
      <c r="G104" s="1125">
        <v>1955</v>
      </c>
      <c r="H104" s="1137" t="s">
        <v>18</v>
      </c>
      <c r="I104" s="467"/>
      <c r="J104" s="467"/>
      <c r="K104" s="467"/>
      <c r="L104" s="467"/>
      <c r="M104" s="467"/>
      <c r="N104" s="467"/>
      <c r="O104" s="467"/>
      <c r="P104" s="467"/>
      <c r="Q104" s="977">
        <v>193</v>
      </c>
      <c r="R104" s="977">
        <f>103+29</f>
        <v>132</v>
      </c>
      <c r="S104" s="1125">
        <v>46050480002</v>
      </c>
      <c r="T104" s="1125" t="s">
        <v>1354</v>
      </c>
    </row>
    <row r="105" spans="1:20" ht="12" customHeight="1" x14ac:dyDescent="0.2">
      <c r="A105" s="1471" t="s">
        <v>1582</v>
      </c>
      <c r="B105" s="1138" t="s">
        <v>1351</v>
      </c>
      <c r="C105" s="1106">
        <v>0</v>
      </c>
      <c r="D105" s="1106">
        <v>8.3000000000000004E-2</v>
      </c>
      <c r="E105" s="1107">
        <v>8.3000000000000004E-2</v>
      </c>
      <c r="F105" s="1108"/>
      <c r="G105" s="1109">
        <v>249</v>
      </c>
      <c r="H105" s="1110" t="s">
        <v>16</v>
      </c>
      <c r="I105" s="476"/>
      <c r="J105" s="476"/>
      <c r="K105" s="476"/>
      <c r="L105" s="476"/>
      <c r="M105" s="476"/>
      <c r="N105" s="476"/>
      <c r="O105" s="476"/>
      <c r="P105" s="476"/>
      <c r="Q105" s="1111"/>
      <c r="R105" s="1111"/>
      <c r="S105" s="1112">
        <v>46050373715</v>
      </c>
      <c r="T105" s="1112" t="s">
        <v>1354</v>
      </c>
    </row>
    <row r="106" spans="1:20" ht="12" customHeight="1" x14ac:dyDescent="0.2">
      <c r="A106" s="1159"/>
      <c r="B106" s="1121"/>
      <c r="C106" s="1114">
        <v>8.3000000000000004E-2</v>
      </c>
      <c r="D106" s="1114">
        <v>0.158</v>
      </c>
      <c r="E106" s="1115">
        <v>7.4999999999999997E-2</v>
      </c>
      <c r="F106" s="1116">
        <f>SUM(E105:E106)</f>
        <v>0.158</v>
      </c>
      <c r="G106" s="1117">
        <v>150</v>
      </c>
      <c r="H106" s="1118" t="s">
        <v>17</v>
      </c>
      <c r="I106" s="482"/>
      <c r="J106" s="482"/>
      <c r="K106" s="482"/>
      <c r="L106" s="482"/>
      <c r="M106" s="482"/>
      <c r="N106" s="482"/>
      <c r="O106" s="482"/>
      <c r="P106" s="482"/>
      <c r="Q106" s="1119"/>
      <c r="R106" s="1119"/>
      <c r="S106" s="1120">
        <v>46050373715</v>
      </c>
      <c r="T106" s="1120" t="s">
        <v>1354</v>
      </c>
    </row>
    <row r="107" spans="1:20" ht="12" customHeight="1" x14ac:dyDescent="0.2">
      <c r="A107" s="1125" t="s">
        <v>1583</v>
      </c>
      <c r="B107" s="1153" t="s">
        <v>1352</v>
      </c>
      <c r="C107" s="1122">
        <v>0</v>
      </c>
      <c r="D107" s="1122">
        <v>0.28000000000000003</v>
      </c>
      <c r="E107" s="1123">
        <v>0.28000000000000003</v>
      </c>
      <c r="F107" s="1124">
        <f>E107</f>
        <v>0.28000000000000003</v>
      </c>
      <c r="G107" s="1125">
        <v>1120</v>
      </c>
      <c r="H107" s="1126" t="s">
        <v>18</v>
      </c>
      <c r="I107" s="467"/>
      <c r="J107" s="467"/>
      <c r="K107" s="467"/>
      <c r="L107" s="467"/>
      <c r="M107" s="467"/>
      <c r="N107" s="467"/>
      <c r="O107" s="467"/>
      <c r="P107" s="467"/>
      <c r="Q107" s="977"/>
      <c r="R107" s="977"/>
      <c r="S107" s="1127">
        <v>46050353521</v>
      </c>
      <c r="T107" s="1127" t="s">
        <v>1354</v>
      </c>
    </row>
    <row r="108" spans="1:20" ht="12" customHeight="1" x14ac:dyDescent="0.2">
      <c r="A108" s="1471" t="s">
        <v>1584</v>
      </c>
      <c r="B108" s="1138" t="s">
        <v>1353</v>
      </c>
      <c r="C108" s="1106">
        <v>0</v>
      </c>
      <c r="D108" s="1106">
        <v>0.25600000000000001</v>
      </c>
      <c r="E108" s="1107">
        <v>0.25600000000000001</v>
      </c>
      <c r="F108" s="1108"/>
      <c r="G108" s="1109">
        <v>1784</v>
      </c>
      <c r="H108" s="1128" t="s">
        <v>18</v>
      </c>
      <c r="I108" s="476"/>
      <c r="J108" s="476"/>
      <c r="K108" s="476"/>
      <c r="L108" s="476"/>
      <c r="M108" s="476"/>
      <c r="N108" s="476"/>
      <c r="O108" s="476"/>
      <c r="P108" s="476"/>
      <c r="Q108" s="1111">
        <v>2713</v>
      </c>
      <c r="R108" s="1111">
        <f>110+225+269+296+135+220+225</f>
        <v>1480</v>
      </c>
      <c r="S108" s="1109">
        <v>46050484817</v>
      </c>
      <c r="T108" s="1109" t="s">
        <v>1354</v>
      </c>
    </row>
    <row r="109" spans="1:20" ht="12" customHeight="1" x14ac:dyDescent="0.2">
      <c r="A109" s="1170"/>
      <c r="B109" s="1148"/>
      <c r="C109" s="1142">
        <v>0.25600000000000001</v>
      </c>
      <c r="D109" s="1142">
        <v>0.52600000000000002</v>
      </c>
      <c r="E109" s="1143">
        <v>0.27</v>
      </c>
      <c r="F109" s="1144"/>
      <c r="G109" s="1145">
        <v>1755</v>
      </c>
      <c r="H109" s="1146" t="s">
        <v>18</v>
      </c>
      <c r="I109" s="479"/>
      <c r="J109" s="479"/>
      <c r="K109" s="479"/>
      <c r="L109" s="479"/>
      <c r="M109" s="479"/>
      <c r="N109" s="479"/>
      <c r="O109" s="479"/>
      <c r="P109" s="479"/>
      <c r="Q109" s="1147"/>
      <c r="R109" s="1147"/>
      <c r="S109" s="1145">
        <v>46050444412</v>
      </c>
      <c r="T109" s="1145" t="s">
        <v>1354</v>
      </c>
    </row>
    <row r="110" spans="1:20" ht="12" customHeight="1" x14ac:dyDescent="0.2">
      <c r="A110" s="1170"/>
      <c r="B110" s="1148"/>
      <c r="C110" s="1142">
        <v>0.52600000000000002</v>
      </c>
      <c r="D110" s="1142">
        <v>0.67400000000000004</v>
      </c>
      <c r="E110" s="1143">
        <v>0.14799999999999999</v>
      </c>
      <c r="F110" s="1144"/>
      <c r="G110" s="1145">
        <v>962</v>
      </c>
      <c r="H110" s="1146" t="s">
        <v>18</v>
      </c>
      <c r="I110" s="479"/>
      <c r="J110" s="479"/>
      <c r="K110" s="479"/>
      <c r="L110" s="479"/>
      <c r="M110" s="479"/>
      <c r="N110" s="479"/>
      <c r="O110" s="479"/>
      <c r="P110" s="479"/>
      <c r="Q110" s="1147"/>
      <c r="R110" s="1147"/>
      <c r="S110" s="1145">
        <v>46050434336</v>
      </c>
      <c r="T110" s="1145" t="s">
        <v>1354</v>
      </c>
    </row>
    <row r="111" spans="1:20" ht="12" customHeight="1" x14ac:dyDescent="0.2">
      <c r="A111" s="1170"/>
      <c r="B111" s="1148"/>
      <c r="C111" s="1142">
        <v>0.67400000000000004</v>
      </c>
      <c r="D111" s="1142">
        <v>0.97500000000000009</v>
      </c>
      <c r="E111" s="1143">
        <v>0.30099999999999999</v>
      </c>
      <c r="F111" s="1144"/>
      <c r="G111" s="1145">
        <v>1956</v>
      </c>
      <c r="H111" s="1146" t="s">
        <v>18</v>
      </c>
      <c r="I111" s="479"/>
      <c r="J111" s="479"/>
      <c r="K111" s="479"/>
      <c r="L111" s="479"/>
      <c r="M111" s="479"/>
      <c r="N111" s="479"/>
      <c r="O111" s="479"/>
      <c r="P111" s="479"/>
      <c r="Q111" s="1147"/>
      <c r="R111" s="1147"/>
      <c r="S111" s="1145">
        <v>46050424227</v>
      </c>
      <c r="T111" s="1145" t="s">
        <v>1354</v>
      </c>
    </row>
    <row r="112" spans="1:20" ht="12" customHeight="1" x14ac:dyDescent="0.2">
      <c r="A112" s="1170"/>
      <c r="B112" s="1148"/>
      <c r="C112" s="1142">
        <v>0.97500000000000009</v>
      </c>
      <c r="D112" s="1142">
        <v>1.2650000000000001</v>
      </c>
      <c r="E112" s="1143">
        <v>0.28999999999999998</v>
      </c>
      <c r="F112" s="1144"/>
      <c r="G112" s="1145">
        <v>1884</v>
      </c>
      <c r="H112" s="1146" t="s">
        <v>18</v>
      </c>
      <c r="I112" s="479"/>
      <c r="J112" s="479"/>
      <c r="K112" s="479"/>
      <c r="L112" s="479"/>
      <c r="M112" s="479"/>
      <c r="N112" s="479"/>
      <c r="O112" s="479"/>
      <c r="P112" s="479"/>
      <c r="Q112" s="1147"/>
      <c r="R112" s="1147"/>
      <c r="S112" s="1145">
        <v>46050414138</v>
      </c>
      <c r="T112" s="1145" t="s">
        <v>1354</v>
      </c>
    </row>
    <row r="113" spans="1:20" ht="12" customHeight="1" x14ac:dyDescent="0.2">
      <c r="A113" s="1170"/>
      <c r="B113" s="1148"/>
      <c r="C113" s="1142">
        <v>1.2650000000000001</v>
      </c>
      <c r="D113" s="1142">
        <v>1.5090000000000001</v>
      </c>
      <c r="E113" s="1143">
        <v>0.24399999999999999</v>
      </c>
      <c r="F113" s="1144"/>
      <c r="G113" s="1145">
        <v>1585</v>
      </c>
      <c r="H113" s="1146" t="s">
        <v>18</v>
      </c>
      <c r="I113" s="479"/>
      <c r="J113" s="479"/>
      <c r="K113" s="479"/>
      <c r="L113" s="479"/>
      <c r="M113" s="479"/>
      <c r="N113" s="479"/>
      <c r="O113" s="479"/>
      <c r="P113" s="479"/>
      <c r="Q113" s="1147"/>
      <c r="R113" s="1147"/>
      <c r="S113" s="1150">
        <v>46050404033</v>
      </c>
      <c r="T113" s="1150" t="s">
        <v>1354</v>
      </c>
    </row>
    <row r="114" spans="1:20" ht="12" customHeight="1" x14ac:dyDescent="0.2">
      <c r="A114" s="1159"/>
      <c r="B114" s="1129"/>
      <c r="C114" s="1142">
        <v>1.5090000000000001</v>
      </c>
      <c r="D114" s="1142">
        <v>1.6210000000000002</v>
      </c>
      <c r="E114" s="1143">
        <v>0.112</v>
      </c>
      <c r="F114" s="1144">
        <f>SUM(E108:E114)</f>
        <v>1.6210000000000002</v>
      </c>
      <c r="G114" s="1145">
        <v>717</v>
      </c>
      <c r="H114" s="1146" t="s">
        <v>18</v>
      </c>
      <c r="I114" s="479"/>
      <c r="J114" s="479"/>
      <c r="K114" s="479"/>
      <c r="L114" s="479"/>
      <c r="M114" s="479"/>
      <c r="N114" s="479"/>
      <c r="O114" s="479"/>
      <c r="P114" s="479"/>
      <c r="Q114" s="1147"/>
      <c r="R114" s="1147"/>
      <c r="S114" s="1145">
        <v>46050535325</v>
      </c>
      <c r="T114" s="1145" t="s">
        <v>1354</v>
      </c>
    </row>
    <row r="115" spans="1:20" ht="12" customHeight="1" x14ac:dyDescent="0.2">
      <c r="A115" s="1159" t="s">
        <v>1585</v>
      </c>
      <c r="B115" s="1121" t="s">
        <v>1308</v>
      </c>
      <c r="C115" s="1122">
        <v>0</v>
      </c>
      <c r="D115" s="1122">
        <v>0.55000000000000004</v>
      </c>
      <c r="E115" s="1123">
        <v>0.55000000000000004</v>
      </c>
      <c r="F115" s="1124">
        <f>E115</f>
        <v>0.55000000000000004</v>
      </c>
      <c r="G115" s="1125">
        <v>2315</v>
      </c>
      <c r="H115" s="1126" t="s">
        <v>18</v>
      </c>
      <c r="I115" s="467"/>
      <c r="J115" s="467"/>
      <c r="K115" s="467"/>
      <c r="L115" s="467"/>
      <c r="M115" s="467"/>
      <c r="N115" s="467"/>
      <c r="O115" s="467"/>
      <c r="P115" s="467"/>
      <c r="Q115" s="977"/>
      <c r="R115" s="977"/>
      <c r="S115" s="1127">
        <v>46050232341</v>
      </c>
      <c r="T115" s="1127" t="s">
        <v>1354</v>
      </c>
    </row>
    <row r="116" spans="1:20" ht="5.0999999999999996" customHeight="1" x14ac:dyDescent="0.2">
      <c r="A116" s="28"/>
      <c r="B116" s="29"/>
      <c r="E116" s="23"/>
      <c r="F116" s="23"/>
      <c r="L116" s="45"/>
      <c r="M116" s="41"/>
      <c r="Q116" s="41"/>
      <c r="R116" s="41"/>
    </row>
    <row r="117" spans="1:20" ht="12" customHeight="1" x14ac:dyDescent="0.2">
      <c r="A117" s="30" t="s">
        <v>1213</v>
      </c>
      <c r="B117" s="17"/>
      <c r="C117" s="17"/>
      <c r="D117" s="17"/>
      <c r="E117" s="37"/>
      <c r="F117" s="304">
        <f>SUM(F8:F115)</f>
        <v>24.041</v>
      </c>
      <c r="G117" s="31">
        <f>SUM(G8:G115)</f>
        <v>127835</v>
      </c>
      <c r="H117" s="18"/>
      <c r="I117" s="8"/>
      <c r="J117" s="19"/>
      <c r="K117" s="20" t="s">
        <v>19</v>
      </c>
      <c r="L117" s="46">
        <f>SUM(L8:L115)</f>
        <v>0</v>
      </c>
      <c r="M117" s="42">
        <f>SUM(M8:M115)</f>
        <v>0</v>
      </c>
      <c r="N117" s="16"/>
      <c r="O117" s="16"/>
      <c r="P117" s="20" t="s">
        <v>20</v>
      </c>
      <c r="Q117" s="42">
        <f>SUM(Q8:Q115)</f>
        <v>16016</v>
      </c>
      <c r="R117" s="42">
        <f>SUM(R8:R115)</f>
        <v>9275</v>
      </c>
      <c r="S117" s="16"/>
    </row>
    <row r="118" spans="1:20" ht="12" customHeight="1" x14ac:dyDescent="0.2">
      <c r="A118" s="32" t="s">
        <v>21</v>
      </c>
      <c r="B118" s="21"/>
      <c r="C118" s="21"/>
      <c r="D118" s="21"/>
      <c r="E118" s="37"/>
      <c r="F118" s="47">
        <f>SUMIF(H8:H115,"melnais",E8:E115)+SUMIF(H8:H115,"virsmas aps.",E8:E115)</f>
        <v>22.615000000000006</v>
      </c>
      <c r="G118" s="48">
        <f>SUMIF(H8:H115,"melnais",G8:G115)+SUMIF(H8:H115,"virsmas aps.",G8:G115)</f>
        <v>123182</v>
      </c>
      <c r="H118" s="22"/>
      <c r="I118" s="23"/>
      <c r="J118" s="16"/>
      <c r="K118" s="16"/>
      <c r="L118" s="24"/>
      <c r="M118" s="24"/>
      <c r="N118" s="16"/>
      <c r="O118" s="16"/>
      <c r="P118" s="16"/>
      <c r="Q118" s="16"/>
      <c r="R118" s="16"/>
      <c r="S118" s="16"/>
    </row>
    <row r="119" spans="1:20" ht="12" customHeight="1" x14ac:dyDescent="0.2">
      <c r="A119" s="32" t="s">
        <v>22</v>
      </c>
      <c r="B119" s="21"/>
      <c r="C119" s="21"/>
      <c r="D119" s="21"/>
      <c r="E119" s="37"/>
      <c r="F119" s="47">
        <f>SUMIF(H8:H115,"bruģis",E8:E115)</f>
        <v>0.21299999999999999</v>
      </c>
      <c r="G119" s="48">
        <f>SUMIF(H8:H115,"bruģis",G8:G115)</f>
        <v>1065</v>
      </c>
      <c r="I119" s="58"/>
      <c r="J119" s="58"/>
      <c r="K119" s="58"/>
      <c r="N119" s="16"/>
      <c r="O119" s="16"/>
      <c r="P119" s="16"/>
      <c r="Q119" s="16"/>
      <c r="R119" s="16"/>
      <c r="S119" s="16"/>
    </row>
    <row r="120" spans="1:20" ht="12" customHeight="1" x14ac:dyDescent="0.2">
      <c r="A120" s="32" t="s">
        <v>23</v>
      </c>
      <c r="B120" s="21"/>
      <c r="C120" s="21"/>
      <c r="D120" s="21"/>
      <c r="E120" s="37"/>
      <c r="F120" s="47">
        <f>SUMIF(H8:H115,"grants",E8:E115)</f>
        <v>0.73399999999999999</v>
      </c>
      <c r="G120" s="48">
        <f>SUMIF(H8:H115,"grants",G8:G115)</f>
        <v>2271</v>
      </c>
      <c r="I120" s="58"/>
      <c r="J120" s="16"/>
      <c r="K120" s="58" t="s">
        <v>46</v>
      </c>
      <c r="N120" s="16"/>
      <c r="O120" s="16"/>
      <c r="P120" s="16"/>
      <c r="Q120" s="16"/>
      <c r="R120" s="16"/>
      <c r="S120" s="16"/>
    </row>
    <row r="121" spans="1:20" ht="12" customHeight="1" x14ac:dyDescent="0.2">
      <c r="A121" s="32" t="s">
        <v>25</v>
      </c>
      <c r="B121" s="21"/>
      <c r="C121" s="21"/>
      <c r="D121" s="21"/>
      <c r="E121" s="37"/>
      <c r="F121" s="47">
        <f>SUMIF(H8:H115,"cits segums",E8:E115)</f>
        <v>0.47900000000000004</v>
      </c>
      <c r="G121" s="48">
        <f>SUMIF(H8:H115,"cits segums",G8:G115)</f>
        <v>1317</v>
      </c>
      <c r="H121" s="23"/>
      <c r="I121" s="8"/>
      <c r="J121" s="25"/>
      <c r="N121" s="16"/>
      <c r="O121" s="16"/>
      <c r="P121" s="16"/>
      <c r="Q121" s="16"/>
      <c r="R121" s="16"/>
      <c r="S121" s="16"/>
    </row>
    <row r="122" spans="1:20" ht="5.0999999999999996" customHeight="1" x14ac:dyDescent="0.2">
      <c r="A122" s="5"/>
      <c r="B122" s="5"/>
      <c r="C122" s="5"/>
      <c r="D122" s="5"/>
      <c r="E122" s="26"/>
      <c r="F122" s="26"/>
      <c r="G122" s="33"/>
      <c r="H122" s="14"/>
      <c r="I122" s="8"/>
      <c r="J122" s="16"/>
      <c r="N122" s="16"/>
      <c r="O122" s="16"/>
      <c r="P122" s="16"/>
      <c r="Q122" s="16"/>
      <c r="R122" s="16"/>
      <c r="S122" s="16"/>
    </row>
    <row r="123" spans="1:20" ht="12" customHeight="1" x14ac:dyDescent="0.2">
      <c r="A123" s="4" t="s">
        <v>45</v>
      </c>
      <c r="B123" s="50" t="str">
        <f>AN!B65</f>
        <v>SIA "Ceļu inženieri" ceļu būvtehiķis Uldis Bite</v>
      </c>
      <c r="C123" s="50"/>
      <c r="D123" s="50"/>
      <c r="E123" s="50"/>
      <c r="F123" s="27"/>
      <c r="G123" s="54" t="s">
        <v>41</v>
      </c>
      <c r="H123" s="1588" t="str">
        <f>AN!I65</f>
        <v>2024.gada 4.novembris</v>
      </c>
      <c r="I123" s="1588"/>
      <c r="J123" s="53"/>
      <c r="K123" s="54" t="s">
        <v>42</v>
      </c>
      <c r="L123" s="27"/>
      <c r="M123" s="27"/>
      <c r="P123" s="16"/>
      <c r="Q123" s="16"/>
      <c r="R123" s="16"/>
      <c r="S123" s="16"/>
    </row>
    <row r="124" spans="1:20" ht="5.0999999999999996" customHeight="1" x14ac:dyDescent="0.2">
      <c r="A124" s="6"/>
      <c r="B124" s="51"/>
      <c r="C124" s="51"/>
      <c r="D124" s="51"/>
      <c r="E124" s="51"/>
      <c r="F124" s="57"/>
      <c r="G124" s="52"/>
      <c r="H124" s="51"/>
      <c r="I124" s="51"/>
      <c r="J124" s="52"/>
      <c r="K124" s="55"/>
      <c r="M124" s="57"/>
      <c r="N124" s="57"/>
      <c r="O124" s="39"/>
      <c r="P124" s="16"/>
      <c r="Q124" s="16"/>
      <c r="R124" s="16"/>
      <c r="S124" s="16"/>
    </row>
    <row r="125" spans="1:20" ht="12" customHeight="1" x14ac:dyDescent="0.2">
      <c r="A125" s="4" t="s">
        <v>44</v>
      </c>
      <c r="B125" s="50" t="str">
        <f>AN!B67</f>
        <v>Dobeles novada domes priekšsēdētājs Ivars Gorskis</v>
      </c>
      <c r="C125" s="50"/>
      <c r="D125" s="50"/>
      <c r="E125" s="50"/>
      <c r="F125" s="27"/>
      <c r="G125" s="54" t="s">
        <v>41</v>
      </c>
      <c r="H125" s="1588"/>
      <c r="I125" s="1588"/>
      <c r="J125" s="53"/>
      <c r="K125" s="54" t="s">
        <v>42</v>
      </c>
      <c r="L125" s="27"/>
      <c r="M125" s="27"/>
      <c r="P125" s="16"/>
      <c r="Q125" s="16"/>
      <c r="R125" s="16"/>
      <c r="S125" s="16"/>
    </row>
    <row r="126" spans="1:20" ht="5.0999999999999996" customHeight="1" x14ac:dyDescent="0.2">
      <c r="A126" s="4"/>
      <c r="B126" s="51"/>
      <c r="C126" s="51"/>
      <c r="D126" s="51"/>
      <c r="E126" s="51"/>
      <c r="F126" s="57"/>
      <c r="G126" s="52"/>
      <c r="H126" s="51"/>
      <c r="I126" s="51"/>
      <c r="J126" s="52"/>
      <c r="K126" s="55"/>
      <c r="M126" s="57"/>
      <c r="N126" s="57"/>
      <c r="O126" s="39"/>
      <c r="P126" s="16"/>
      <c r="Q126" s="16"/>
      <c r="R126" s="16"/>
      <c r="S126" s="16"/>
    </row>
    <row r="127" spans="1:20" ht="12" customHeight="1" x14ac:dyDescent="0.2">
      <c r="A127" s="4" t="s">
        <v>43</v>
      </c>
      <c r="B127" s="50" t="str">
        <f>AN!B69</f>
        <v>VSIA "Latvijas Valsts ceļi" Zemgales reģisonālā nodaļa</v>
      </c>
      <c r="C127" s="50"/>
      <c r="D127" s="50"/>
      <c r="E127" s="50"/>
      <c r="F127" s="27"/>
      <c r="G127" s="54" t="s">
        <v>41</v>
      </c>
      <c r="H127" s="1588"/>
      <c r="I127" s="1588"/>
      <c r="J127" s="53"/>
      <c r="K127" s="54" t="s">
        <v>42</v>
      </c>
      <c r="L127" s="27"/>
      <c r="M127" s="27"/>
      <c r="P127" s="16"/>
      <c r="Q127" s="16"/>
      <c r="R127" s="16"/>
      <c r="S127" s="16"/>
    </row>
    <row r="128" spans="1:20" ht="5.0999999999999996" customHeight="1" x14ac:dyDescent="0.2">
      <c r="C128" s="1589"/>
      <c r="D128" s="1589"/>
      <c r="E128" s="1589"/>
      <c r="F128" s="1590"/>
      <c r="G128" s="1590"/>
      <c r="H128" s="1589"/>
      <c r="I128" s="1589"/>
      <c r="J128" s="1590"/>
      <c r="K128" s="1590"/>
      <c r="M128" s="1591"/>
      <c r="N128" s="1591"/>
      <c r="O128" s="39"/>
    </row>
    <row r="129" spans="1:20" ht="14.1" customHeight="1" x14ac:dyDescent="0.25">
      <c r="A129" s="16"/>
      <c r="B129" s="1592"/>
      <c r="C129" s="1592"/>
      <c r="D129" s="1592"/>
      <c r="E129" s="1592"/>
      <c r="F129" s="1592"/>
      <c r="G129" s="1592"/>
      <c r="H129" s="1592"/>
      <c r="I129" s="1592"/>
      <c r="J129" s="1592"/>
      <c r="K129" s="1592"/>
      <c r="L129" s="1592"/>
      <c r="M129" s="1592"/>
      <c r="N129" s="1592"/>
      <c r="O129" s="1592"/>
      <c r="P129" s="1592"/>
      <c r="Q129" s="1592"/>
      <c r="R129" s="1592"/>
      <c r="S129" s="1592"/>
      <c r="T129" s="56"/>
    </row>
  </sheetData>
  <mergeCells count="27">
    <mergeCell ref="T3:T6"/>
    <mergeCell ref="C4:H4"/>
    <mergeCell ref="I4:P4"/>
    <mergeCell ref="Q4:R5"/>
    <mergeCell ref="C5:D5"/>
    <mergeCell ref="D1:O2"/>
    <mergeCell ref="A3:A6"/>
    <mergeCell ref="B3:B6"/>
    <mergeCell ref="C3:R3"/>
    <mergeCell ref="S3:S5"/>
    <mergeCell ref="M5:M6"/>
    <mergeCell ref="N5:N6"/>
    <mergeCell ref="O5:O6"/>
    <mergeCell ref="P5:P6"/>
    <mergeCell ref="J5:K5"/>
    <mergeCell ref="L5:L6"/>
    <mergeCell ref="H123:I123"/>
    <mergeCell ref="E5:F5"/>
    <mergeCell ref="G5:G6"/>
    <mergeCell ref="H5:H6"/>
    <mergeCell ref="I5:I6"/>
    <mergeCell ref="E7:F7"/>
    <mergeCell ref="H125:I125"/>
    <mergeCell ref="H127:I127"/>
    <mergeCell ref="C128:K128"/>
    <mergeCell ref="M128:N128"/>
    <mergeCell ref="B129:S129"/>
  </mergeCells>
  <phoneticPr fontId="44" type="noConversion"/>
  <pageMargins left="0.19685039370078741" right="0.19685039370078741" top="0.255" bottom="0.48749999999999999" header="0.31496062992125984" footer="0.31496062992125984"/>
  <pageSetup paperSize="9" scale="81" orientation="landscape" r:id="rId1"/>
  <headerFooter>
    <oddFooter xml:space="preserve">&amp;RLapa &amp;P no &amp;N </oddFooter>
  </headerFooter>
  <rowBreaks count="2" manualBreakCount="2">
    <brk id="54" max="16383" man="1"/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5F71-CC8B-4B41-97B5-74F0DF2138E1}">
  <dimension ref="A1:U71"/>
  <sheetViews>
    <sheetView showGridLines="0" view="pageLayout" zoomScaleNormal="100" zoomScaleSheetLayoutView="100" workbookViewId="0">
      <selection activeCell="B21" sqref="B21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77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692" t="s">
        <v>1612</v>
      </c>
      <c r="B8" s="119" t="s">
        <v>83</v>
      </c>
      <c r="C8" s="84" t="s">
        <v>84</v>
      </c>
      <c r="D8" s="222">
        <v>0</v>
      </c>
      <c r="E8" s="223">
        <v>0.35</v>
      </c>
      <c r="F8" s="224">
        <v>0.35</v>
      </c>
      <c r="G8" s="225"/>
      <c r="H8" s="95">
        <v>1575</v>
      </c>
      <c r="I8" s="85" t="s">
        <v>18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1522">
        <v>46420010251</v>
      </c>
      <c r="U8" s="95"/>
    </row>
    <row r="9" spans="1:21" ht="12" customHeight="1" x14ac:dyDescent="0.2">
      <c r="A9" s="120"/>
      <c r="B9" s="120"/>
      <c r="C9" s="86"/>
      <c r="D9" s="226">
        <v>0.35</v>
      </c>
      <c r="E9" s="227">
        <v>0.73</v>
      </c>
      <c r="F9" s="228">
        <v>0.38</v>
      </c>
      <c r="G9" s="229"/>
      <c r="H9" s="96">
        <v>1710</v>
      </c>
      <c r="I9" s="88" t="s"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1523">
        <v>46420010248</v>
      </c>
      <c r="U9" s="96"/>
    </row>
    <row r="10" spans="1:21" ht="12" customHeight="1" x14ac:dyDescent="0.2">
      <c r="A10" s="120"/>
      <c r="B10" s="120"/>
      <c r="C10" s="86"/>
      <c r="D10" s="230">
        <v>0.73</v>
      </c>
      <c r="E10" s="231">
        <v>2.54</v>
      </c>
      <c r="F10" s="232">
        <v>1.81</v>
      </c>
      <c r="G10" s="233">
        <f>SUM(F8:F10)</f>
        <v>2.54</v>
      </c>
      <c r="H10" s="97">
        <v>5430</v>
      </c>
      <c r="I10" s="90" t="s">
        <v>16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1524">
        <v>46420010248</v>
      </c>
      <c r="U10" s="97"/>
    </row>
    <row r="11" spans="1:21" ht="12" customHeight="1" x14ac:dyDescent="0.2">
      <c r="A11" s="123" t="s">
        <v>1613</v>
      </c>
      <c r="B11" s="123" t="s">
        <v>115</v>
      </c>
      <c r="C11" s="114" t="s">
        <v>116</v>
      </c>
      <c r="D11" s="222">
        <v>0</v>
      </c>
      <c r="E11" s="223">
        <v>0.25</v>
      </c>
      <c r="F11" s="224">
        <v>0.25</v>
      </c>
      <c r="G11" s="225">
        <f>F11</f>
        <v>0.25</v>
      </c>
      <c r="H11" s="104">
        <v>1175</v>
      </c>
      <c r="I11" s="85" t="s">
        <v>18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16">
        <v>46420010251</v>
      </c>
      <c r="U11" s="104"/>
    </row>
    <row r="12" spans="1:21" ht="12" customHeight="1" x14ac:dyDescent="0.2">
      <c r="A12" s="119" t="s">
        <v>1615</v>
      </c>
      <c r="B12" s="119" t="s">
        <v>85</v>
      </c>
      <c r="C12" s="101" t="s">
        <v>86</v>
      </c>
      <c r="D12" s="234">
        <v>0</v>
      </c>
      <c r="E12" s="235">
        <v>1.1399999999999999</v>
      </c>
      <c r="F12" s="224">
        <v>1.1399999999999999</v>
      </c>
      <c r="G12" s="225"/>
      <c r="H12" s="95">
        <v>4560</v>
      </c>
      <c r="I12" s="92" t="s">
        <v>16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1522">
        <v>46420020112</v>
      </c>
      <c r="U12" s="95"/>
    </row>
    <row r="13" spans="1:21" ht="12" customHeight="1" x14ac:dyDescent="0.2">
      <c r="A13" s="121"/>
      <c r="B13" s="121"/>
      <c r="C13" s="93"/>
      <c r="D13" s="236">
        <v>1.1399999999999999</v>
      </c>
      <c r="E13" s="237">
        <v>2.88</v>
      </c>
      <c r="F13" s="232">
        <v>1.74</v>
      </c>
      <c r="G13" s="233">
        <f>SUM(F12:F13)</f>
        <v>2.88</v>
      </c>
      <c r="H13" s="97">
        <v>6960</v>
      </c>
      <c r="I13" s="94" t="s">
        <v>16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1524">
        <v>46420010250</v>
      </c>
      <c r="U13" s="97"/>
    </row>
    <row r="14" spans="1:21" ht="12" customHeight="1" x14ac:dyDescent="0.2">
      <c r="A14" s="120" t="s">
        <v>1614</v>
      </c>
      <c r="B14" s="120" t="s">
        <v>87</v>
      </c>
      <c r="C14" s="91" t="s">
        <v>88</v>
      </c>
      <c r="D14" s="234">
        <v>0</v>
      </c>
      <c r="E14" s="235">
        <v>0.87</v>
      </c>
      <c r="F14" s="224">
        <v>0.87</v>
      </c>
      <c r="G14" s="225"/>
      <c r="H14" s="95">
        <v>3480</v>
      </c>
      <c r="I14" s="92" t="s">
        <v>16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1522">
        <v>46420020113</v>
      </c>
      <c r="U14" s="95"/>
    </row>
    <row r="15" spans="1:21" ht="12" customHeight="1" x14ac:dyDescent="0.2">
      <c r="A15" s="120"/>
      <c r="B15" s="120"/>
      <c r="C15" s="91"/>
      <c r="D15" s="236">
        <v>0.87</v>
      </c>
      <c r="E15" s="237">
        <v>2.17</v>
      </c>
      <c r="F15" s="232">
        <v>1.3</v>
      </c>
      <c r="G15" s="233">
        <f>SUM(F14:F15)</f>
        <v>2.17</v>
      </c>
      <c r="H15" s="97">
        <v>5200</v>
      </c>
      <c r="I15" s="94" t="s">
        <v>16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1524">
        <v>46420030121</v>
      </c>
      <c r="U15" s="97"/>
    </row>
    <row r="16" spans="1:21" ht="12" customHeight="1" x14ac:dyDescent="0.2">
      <c r="A16" s="122" t="s">
        <v>1616</v>
      </c>
      <c r="B16" s="122" t="s">
        <v>89</v>
      </c>
      <c r="C16" s="102" t="s">
        <v>90</v>
      </c>
      <c r="D16" s="238">
        <v>0.12</v>
      </c>
      <c r="E16" s="239">
        <v>0.56000000000000005</v>
      </c>
      <c r="F16" s="240">
        <v>0.44</v>
      </c>
      <c r="G16" s="241">
        <f>F16</f>
        <v>0.44</v>
      </c>
      <c r="H16" s="104">
        <v>1320</v>
      </c>
      <c r="I16" s="103" t="s">
        <v>16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525">
        <v>46420030185</v>
      </c>
      <c r="U16" s="104"/>
    </row>
    <row r="17" spans="1:21" ht="12" customHeight="1" x14ac:dyDescent="0.2">
      <c r="A17" s="120" t="s">
        <v>1617</v>
      </c>
      <c r="B17" s="120" t="s">
        <v>91</v>
      </c>
      <c r="C17" s="91" t="s">
        <v>92</v>
      </c>
      <c r="D17" s="242">
        <v>0</v>
      </c>
      <c r="E17" s="243">
        <v>0.25</v>
      </c>
      <c r="F17" s="244">
        <v>0.25</v>
      </c>
      <c r="G17" s="245"/>
      <c r="H17" s="106">
        <v>810</v>
      </c>
      <c r="I17" s="105" t="s">
        <v>38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526">
        <v>46420030124</v>
      </c>
      <c r="U17" s="106"/>
    </row>
    <row r="18" spans="1:21" ht="12" customHeight="1" x14ac:dyDescent="0.2">
      <c r="A18" s="120"/>
      <c r="B18" s="120"/>
      <c r="C18" s="91"/>
      <c r="D18" s="236">
        <v>0.25</v>
      </c>
      <c r="E18" s="237">
        <v>0.32</v>
      </c>
      <c r="F18" s="232">
        <v>7.0000000000000007E-2</v>
      </c>
      <c r="G18" s="233">
        <f>SUM(F17:F18)</f>
        <v>0.32</v>
      </c>
      <c r="H18" s="97">
        <v>210</v>
      </c>
      <c r="I18" s="94" t="s">
        <v>16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1524">
        <v>46420030124</v>
      </c>
      <c r="U18" s="97"/>
    </row>
    <row r="19" spans="1:21" ht="12" customHeight="1" x14ac:dyDescent="0.2">
      <c r="A19" s="119" t="s">
        <v>1618</v>
      </c>
      <c r="B19" s="119" t="s">
        <v>93</v>
      </c>
      <c r="C19" s="101" t="s">
        <v>94</v>
      </c>
      <c r="D19" s="234">
        <v>0</v>
      </c>
      <c r="E19" s="235">
        <v>0.9</v>
      </c>
      <c r="F19" s="224">
        <v>0.9</v>
      </c>
      <c r="G19" s="225"/>
      <c r="H19" s="95">
        <v>3150</v>
      </c>
      <c r="I19" s="92" t="s">
        <v>16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1522">
        <v>46420020115</v>
      </c>
      <c r="U19" s="95"/>
    </row>
    <row r="20" spans="1:21" ht="12" customHeight="1" x14ac:dyDescent="0.2">
      <c r="A20" s="121"/>
      <c r="B20" s="121"/>
      <c r="C20" s="93"/>
      <c r="D20" s="236">
        <v>0.9</v>
      </c>
      <c r="E20" s="237">
        <v>1.26</v>
      </c>
      <c r="F20" s="232">
        <v>0.36</v>
      </c>
      <c r="G20" s="233">
        <f>SUM(F19:F20)</f>
        <v>1.26</v>
      </c>
      <c r="H20" s="97">
        <v>1080</v>
      </c>
      <c r="I20" s="94" t="s">
        <v>17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1524">
        <v>46420020115</v>
      </c>
      <c r="U20" s="97"/>
    </row>
    <row r="21" spans="1:21" ht="12" customHeight="1" x14ac:dyDescent="0.2">
      <c r="A21" s="122" t="s">
        <v>1619</v>
      </c>
      <c r="B21" s="122" t="s">
        <v>95</v>
      </c>
      <c r="C21" s="102" t="s">
        <v>96</v>
      </c>
      <c r="D21" s="246">
        <v>0</v>
      </c>
      <c r="E21" s="247">
        <v>0.13</v>
      </c>
      <c r="F21" s="248">
        <v>0.13</v>
      </c>
      <c r="G21" s="249">
        <f>F21</f>
        <v>0.13</v>
      </c>
      <c r="H21" s="104">
        <v>559</v>
      </c>
      <c r="I21" s="107" t="s">
        <v>16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525">
        <v>46420020114</v>
      </c>
      <c r="U21" s="104"/>
    </row>
    <row r="22" spans="1:21" ht="12" customHeight="1" x14ac:dyDescent="0.2">
      <c r="A22" s="122" t="s">
        <v>1595</v>
      </c>
      <c r="B22" s="122" t="s">
        <v>117</v>
      </c>
      <c r="C22" s="115" t="s">
        <v>118</v>
      </c>
      <c r="D22" s="250">
        <v>0</v>
      </c>
      <c r="E22" s="251">
        <v>0.37</v>
      </c>
      <c r="F22" s="240">
        <v>0.37</v>
      </c>
      <c r="G22" s="241">
        <f>F22</f>
        <v>0.37</v>
      </c>
      <c r="H22" s="104">
        <v>1110</v>
      </c>
      <c r="I22" s="109" t="s">
        <v>16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525">
        <v>46420020116</v>
      </c>
      <c r="U22" s="104"/>
    </row>
    <row r="23" spans="1:21" ht="12" customHeight="1" x14ac:dyDescent="0.2">
      <c r="A23" s="119" t="s">
        <v>1596</v>
      </c>
      <c r="B23" s="119" t="s">
        <v>79</v>
      </c>
      <c r="C23" s="84" t="s">
        <v>80</v>
      </c>
      <c r="D23" s="222">
        <v>0</v>
      </c>
      <c r="E23" s="223">
        <v>1.1399999999999999</v>
      </c>
      <c r="F23" s="224">
        <v>1.1399999999999999</v>
      </c>
      <c r="G23" s="225"/>
      <c r="H23" s="95">
        <v>6840</v>
      </c>
      <c r="I23" s="85" t="s">
        <v>16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1522">
        <v>46420020117</v>
      </c>
      <c r="U23" s="95"/>
    </row>
    <row r="24" spans="1:21" ht="12" customHeight="1" x14ac:dyDescent="0.2">
      <c r="A24" s="120"/>
      <c r="B24" s="120"/>
      <c r="C24" s="86"/>
      <c r="D24" s="226">
        <v>1.1399999999999999</v>
      </c>
      <c r="E24" s="227">
        <v>4.21</v>
      </c>
      <c r="F24" s="228">
        <v>3.07</v>
      </c>
      <c r="G24" s="229"/>
      <c r="H24" s="96">
        <v>18420</v>
      </c>
      <c r="I24" s="88" t="s">
        <v>16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523">
        <v>46420040095</v>
      </c>
      <c r="U24" s="96"/>
    </row>
    <row r="25" spans="1:21" ht="12" customHeight="1" x14ac:dyDescent="0.2">
      <c r="A25" s="121"/>
      <c r="B25" s="121"/>
      <c r="C25" s="89"/>
      <c r="D25" s="230">
        <v>4.21</v>
      </c>
      <c r="E25" s="231">
        <v>6.88</v>
      </c>
      <c r="F25" s="232">
        <v>2.67</v>
      </c>
      <c r="G25" s="233">
        <f>SUM(F23:F25)</f>
        <v>6.88</v>
      </c>
      <c r="H25" s="97">
        <v>16020</v>
      </c>
      <c r="I25" s="90" t="s">
        <v>16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1524">
        <v>46420060195</v>
      </c>
      <c r="U25" s="97"/>
    </row>
    <row r="26" spans="1:21" ht="12" customHeight="1" x14ac:dyDescent="0.2">
      <c r="A26" s="120" t="s">
        <v>1597</v>
      </c>
      <c r="B26" s="120" t="s">
        <v>97</v>
      </c>
      <c r="C26" s="86" t="s">
        <v>98</v>
      </c>
      <c r="D26" s="222">
        <v>0</v>
      </c>
      <c r="E26" s="223">
        <v>1.4700000000000002</v>
      </c>
      <c r="F26" s="240">
        <v>1.47</v>
      </c>
      <c r="G26" s="252">
        <f>F26</f>
        <v>1.47</v>
      </c>
      <c r="H26" s="104">
        <v>5024</v>
      </c>
      <c r="I26" s="108" t="s">
        <v>16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522">
        <v>46420050049</v>
      </c>
      <c r="U26" s="104"/>
    </row>
    <row r="27" spans="1:21" ht="12" customHeight="1" x14ac:dyDescent="0.2">
      <c r="A27" s="119" t="s">
        <v>1598</v>
      </c>
      <c r="B27" s="119" t="s">
        <v>99</v>
      </c>
      <c r="C27" s="101" t="s">
        <v>100</v>
      </c>
      <c r="D27" s="234">
        <v>0</v>
      </c>
      <c r="E27" s="235">
        <v>1.55</v>
      </c>
      <c r="F27" s="224">
        <v>1.55</v>
      </c>
      <c r="G27" s="225"/>
      <c r="H27" s="95">
        <v>4650</v>
      </c>
      <c r="I27" s="92" t="s">
        <v>16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522">
        <v>46420040096</v>
      </c>
      <c r="U27" s="95"/>
    </row>
    <row r="28" spans="1:21" ht="12" customHeight="1" x14ac:dyDescent="0.2">
      <c r="A28" s="121"/>
      <c r="B28" s="121"/>
      <c r="C28" s="93"/>
      <c r="D28" s="236">
        <v>1.55</v>
      </c>
      <c r="E28" s="237">
        <v>3.48</v>
      </c>
      <c r="F28" s="232">
        <v>1.93</v>
      </c>
      <c r="G28" s="233">
        <f>SUM(F27:F28)</f>
        <v>3.48</v>
      </c>
      <c r="H28" s="97">
        <v>5790</v>
      </c>
      <c r="I28" s="94" t="s">
        <v>16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1524">
        <v>46420050047</v>
      </c>
      <c r="U28" s="97"/>
    </row>
    <row r="29" spans="1:21" ht="12" customHeight="1" x14ac:dyDescent="0.2">
      <c r="A29" s="121" t="s">
        <v>1599</v>
      </c>
      <c r="B29" s="121" t="s">
        <v>119</v>
      </c>
      <c r="C29" s="89" t="s">
        <v>120</v>
      </c>
      <c r="D29" s="246">
        <v>0</v>
      </c>
      <c r="E29" s="247">
        <v>0.8</v>
      </c>
      <c r="F29" s="248">
        <v>0.8</v>
      </c>
      <c r="G29" s="249">
        <f>F29</f>
        <v>0.8</v>
      </c>
      <c r="H29" s="104">
        <v>2400</v>
      </c>
      <c r="I29" s="107" t="s">
        <v>16</v>
      </c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527">
        <v>46420040097</v>
      </c>
      <c r="U29" s="104"/>
    </row>
    <row r="30" spans="1:21" ht="12" customHeight="1" x14ac:dyDescent="0.2">
      <c r="A30" s="119" t="s">
        <v>1600</v>
      </c>
      <c r="B30" s="119" t="s">
        <v>101</v>
      </c>
      <c r="C30" s="101" t="s">
        <v>102</v>
      </c>
      <c r="D30" s="234">
        <v>0</v>
      </c>
      <c r="E30" s="235">
        <v>0.22</v>
      </c>
      <c r="F30" s="224">
        <v>0.22</v>
      </c>
      <c r="G30" s="225"/>
      <c r="H30" s="95">
        <v>770</v>
      </c>
      <c r="I30" s="92" t="s">
        <v>16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1522">
        <v>46420040098</v>
      </c>
      <c r="U30" s="95"/>
    </row>
    <row r="31" spans="1:21" ht="12" customHeight="1" x14ac:dyDescent="0.2">
      <c r="A31" s="121"/>
      <c r="B31" s="121"/>
      <c r="C31" s="93"/>
      <c r="D31" s="236">
        <v>0.22</v>
      </c>
      <c r="E31" s="237">
        <v>0.31</v>
      </c>
      <c r="F31" s="232">
        <v>0.09</v>
      </c>
      <c r="G31" s="233">
        <f>SUM(F30:F31)</f>
        <v>0.31</v>
      </c>
      <c r="H31" s="97">
        <v>270</v>
      </c>
      <c r="I31" s="94" t="s">
        <v>17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1524">
        <v>46420040098</v>
      </c>
      <c r="U31" s="97"/>
    </row>
    <row r="32" spans="1:21" ht="12" customHeight="1" x14ac:dyDescent="0.2">
      <c r="A32" s="120" t="s">
        <v>1601</v>
      </c>
      <c r="B32" s="120" t="s">
        <v>103</v>
      </c>
      <c r="C32" s="86" t="s">
        <v>104</v>
      </c>
      <c r="D32" s="222">
        <v>0</v>
      </c>
      <c r="E32" s="223">
        <v>0.75</v>
      </c>
      <c r="F32" s="224">
        <v>0.75</v>
      </c>
      <c r="G32" s="225"/>
      <c r="H32" s="95">
        <v>2625</v>
      </c>
      <c r="I32" s="85" t="s">
        <v>16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1522">
        <v>46420010260</v>
      </c>
      <c r="U32" s="95"/>
    </row>
    <row r="33" spans="1:21" ht="12" customHeight="1" x14ac:dyDescent="0.2">
      <c r="A33" s="120"/>
      <c r="B33" s="120"/>
      <c r="C33" s="86"/>
      <c r="D33" s="226">
        <v>0.75</v>
      </c>
      <c r="E33" s="227">
        <v>3.2</v>
      </c>
      <c r="F33" s="228">
        <v>2.4500000000000002</v>
      </c>
      <c r="G33" s="229"/>
      <c r="H33" s="96">
        <v>8575</v>
      </c>
      <c r="I33" s="88" t="s"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523">
        <v>46420040094</v>
      </c>
      <c r="U33" s="96"/>
    </row>
    <row r="34" spans="1:21" ht="12" customHeight="1" x14ac:dyDescent="0.2">
      <c r="A34" s="120"/>
      <c r="B34" s="120"/>
      <c r="C34" s="86"/>
      <c r="D34" s="230">
        <v>3.2</v>
      </c>
      <c r="E34" s="231">
        <v>4.92</v>
      </c>
      <c r="F34" s="232">
        <v>1.72</v>
      </c>
      <c r="G34" s="233">
        <f>SUM(F32:F34)</f>
        <v>4.92</v>
      </c>
      <c r="H34" s="97">
        <v>6020</v>
      </c>
      <c r="I34" s="90" t="s">
        <v>16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1524">
        <v>46420060186</v>
      </c>
      <c r="U34" s="97"/>
    </row>
    <row r="35" spans="1:21" ht="12" customHeight="1" x14ac:dyDescent="0.2">
      <c r="A35" s="119" t="s">
        <v>1602</v>
      </c>
      <c r="B35" s="119" t="s">
        <v>105</v>
      </c>
      <c r="C35" s="84" t="s">
        <v>106</v>
      </c>
      <c r="D35" s="226">
        <v>0.35</v>
      </c>
      <c r="E35" s="227">
        <v>0.56999999999999995</v>
      </c>
      <c r="F35" s="228">
        <v>0.22</v>
      </c>
      <c r="G35" s="229">
        <f>F35</f>
        <v>0.22</v>
      </c>
      <c r="H35" s="104">
        <v>660</v>
      </c>
      <c r="I35" s="88" t="s">
        <v>16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523">
        <v>46420060188</v>
      </c>
      <c r="U35" s="104"/>
    </row>
    <row r="36" spans="1:21" ht="12" customHeight="1" x14ac:dyDescent="0.2">
      <c r="A36" s="122" t="s">
        <v>1603</v>
      </c>
      <c r="B36" s="122" t="s">
        <v>107</v>
      </c>
      <c r="C36" s="102" t="s">
        <v>108</v>
      </c>
      <c r="D36" s="222">
        <v>0</v>
      </c>
      <c r="E36" s="223">
        <v>2.5</v>
      </c>
      <c r="F36" s="224">
        <v>2.5</v>
      </c>
      <c r="G36" s="225">
        <f>F36</f>
        <v>2.5</v>
      </c>
      <c r="H36" s="104">
        <v>10000</v>
      </c>
      <c r="I36" s="85" t="s">
        <v>16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522">
        <v>46420060190</v>
      </c>
      <c r="U36" s="104"/>
    </row>
    <row r="37" spans="1:21" ht="12" customHeight="1" x14ac:dyDescent="0.2">
      <c r="A37" s="122" t="s">
        <v>1604</v>
      </c>
      <c r="B37" s="122" t="s">
        <v>121</v>
      </c>
      <c r="C37" s="115" t="s">
        <v>122</v>
      </c>
      <c r="D37" s="250">
        <v>0</v>
      </c>
      <c r="E37" s="251">
        <v>1.01</v>
      </c>
      <c r="F37" s="240">
        <v>1.01</v>
      </c>
      <c r="G37" s="241">
        <f>F37</f>
        <v>1.01</v>
      </c>
      <c r="H37" s="104">
        <v>3232</v>
      </c>
      <c r="I37" s="109" t="s">
        <v>16</v>
      </c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528">
        <v>46420060187</v>
      </c>
      <c r="U37" s="104"/>
    </row>
    <row r="38" spans="1:21" ht="12" customHeight="1" x14ac:dyDescent="0.2">
      <c r="A38" s="121" t="s">
        <v>1605</v>
      </c>
      <c r="B38" s="121" t="s">
        <v>109</v>
      </c>
      <c r="C38" s="93" t="s">
        <v>110</v>
      </c>
      <c r="D38" s="250">
        <v>0</v>
      </c>
      <c r="E38" s="251">
        <v>0.84</v>
      </c>
      <c r="F38" s="240">
        <v>0.84</v>
      </c>
      <c r="G38" s="241">
        <f>F38</f>
        <v>0.84</v>
      </c>
      <c r="H38" s="104">
        <v>3528</v>
      </c>
      <c r="I38" s="109" t="s">
        <v>16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525">
        <v>46420010261</v>
      </c>
      <c r="U38" s="104"/>
    </row>
    <row r="39" spans="1:21" ht="12" customHeight="1" x14ac:dyDescent="0.2">
      <c r="A39" s="119" t="s">
        <v>1606</v>
      </c>
      <c r="B39" s="119" t="s">
        <v>111</v>
      </c>
      <c r="C39" s="101" t="s">
        <v>112</v>
      </c>
      <c r="D39" s="234">
        <v>0</v>
      </c>
      <c r="E39" s="235">
        <v>2.33</v>
      </c>
      <c r="F39" s="224">
        <v>2.33</v>
      </c>
      <c r="G39" s="225"/>
      <c r="H39" s="95">
        <v>6990</v>
      </c>
      <c r="I39" s="92" t="s">
        <v>16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1522">
        <v>46420010259</v>
      </c>
      <c r="U39" s="95"/>
    </row>
    <row r="40" spans="1:21" ht="12" customHeight="1" x14ac:dyDescent="0.2">
      <c r="A40" s="120"/>
      <c r="B40" s="120"/>
      <c r="C40" s="91"/>
      <c r="D40" s="253">
        <v>2.33</v>
      </c>
      <c r="E40" s="254">
        <v>2.5299999999999998</v>
      </c>
      <c r="F40" s="255">
        <v>0.2</v>
      </c>
      <c r="G40" s="256"/>
      <c r="H40" s="111">
        <v>600</v>
      </c>
      <c r="I40" s="110" t="s">
        <v>16</v>
      </c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529">
        <v>46420010033001</v>
      </c>
      <c r="U40" s="111"/>
    </row>
    <row r="41" spans="1:21" ht="12" customHeight="1" x14ac:dyDescent="0.2">
      <c r="A41" s="121"/>
      <c r="B41" s="121"/>
      <c r="C41" s="93"/>
      <c r="D41" s="236">
        <v>2.5300000000000002</v>
      </c>
      <c r="E41" s="237">
        <v>3.3400000000000003</v>
      </c>
      <c r="F41" s="232">
        <v>0.81</v>
      </c>
      <c r="G41" s="233">
        <f>SUM(F39:F41)</f>
        <v>3.3400000000000003</v>
      </c>
      <c r="H41" s="97">
        <v>2430</v>
      </c>
      <c r="I41" s="94" t="s">
        <v>16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1524">
        <v>46420010287</v>
      </c>
      <c r="U41" s="97"/>
    </row>
    <row r="42" spans="1:21" ht="12" customHeight="1" x14ac:dyDescent="0.2">
      <c r="A42" s="122" t="s">
        <v>1607</v>
      </c>
      <c r="B42" s="122" t="s">
        <v>123</v>
      </c>
      <c r="C42" s="115" t="s">
        <v>124</v>
      </c>
      <c r="D42" s="250">
        <v>0</v>
      </c>
      <c r="E42" s="251">
        <v>0.46</v>
      </c>
      <c r="F42" s="240">
        <v>0.46</v>
      </c>
      <c r="G42" s="241">
        <f>F42</f>
        <v>0.46</v>
      </c>
      <c r="H42" s="104">
        <v>1610</v>
      </c>
      <c r="I42" s="109" t="s">
        <v>16</v>
      </c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528">
        <v>46420010841</v>
      </c>
      <c r="U42" s="104"/>
    </row>
    <row r="43" spans="1:21" ht="12" customHeight="1" x14ac:dyDescent="0.2">
      <c r="A43" s="120" t="s">
        <v>1608</v>
      </c>
      <c r="B43" s="120" t="s">
        <v>113</v>
      </c>
      <c r="C43" s="91" t="s">
        <v>114</v>
      </c>
      <c r="D43" s="234">
        <v>0</v>
      </c>
      <c r="E43" s="235">
        <v>0.26</v>
      </c>
      <c r="F43" s="224">
        <v>0.26</v>
      </c>
      <c r="G43" s="225"/>
      <c r="H43" s="95">
        <v>1040</v>
      </c>
      <c r="I43" s="92" t="s">
        <v>16</v>
      </c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522">
        <v>46420010255</v>
      </c>
      <c r="U43" s="95"/>
    </row>
    <row r="44" spans="1:21" ht="12" customHeight="1" x14ac:dyDescent="0.2">
      <c r="A44" s="121"/>
      <c r="B44" s="121"/>
      <c r="C44" s="93"/>
      <c r="D44" s="236">
        <v>0.26</v>
      </c>
      <c r="E44" s="237">
        <v>0.91999999999999993</v>
      </c>
      <c r="F44" s="232">
        <v>0.66</v>
      </c>
      <c r="G44" s="233">
        <f>SUM(F43:F44)</f>
        <v>0.92</v>
      </c>
      <c r="H44" s="97">
        <v>2440</v>
      </c>
      <c r="I44" s="94" t="s">
        <v>16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1524">
        <v>46420010851</v>
      </c>
      <c r="U44" s="97"/>
    </row>
    <row r="45" spans="1:21" ht="12" customHeight="1" x14ac:dyDescent="0.2">
      <c r="A45" s="119" t="s">
        <v>1609</v>
      </c>
      <c r="B45" s="119" t="s">
        <v>125</v>
      </c>
      <c r="C45" s="101" t="s">
        <v>126</v>
      </c>
      <c r="D45" s="234">
        <v>0</v>
      </c>
      <c r="E45" s="235">
        <v>0.1</v>
      </c>
      <c r="F45" s="224">
        <v>0.1</v>
      </c>
      <c r="G45" s="225"/>
      <c r="H45" s="95">
        <v>300</v>
      </c>
      <c r="I45" s="92" t="s">
        <v>16</v>
      </c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1522">
        <v>46420010856</v>
      </c>
      <c r="U45" s="95" t="s">
        <v>1358</v>
      </c>
    </row>
    <row r="46" spans="1:21" ht="12" customHeight="1" x14ac:dyDescent="0.2">
      <c r="A46" s="121"/>
      <c r="B46" s="121"/>
      <c r="C46" s="93"/>
      <c r="D46" s="236">
        <v>0.19</v>
      </c>
      <c r="E46" s="237">
        <v>0.49</v>
      </c>
      <c r="F46" s="232">
        <v>0.3</v>
      </c>
      <c r="G46" s="233">
        <f>SUM(F45:F46)</f>
        <v>0.4</v>
      </c>
      <c r="H46" s="97">
        <v>900</v>
      </c>
      <c r="I46" s="94" t="s">
        <v>17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1524">
        <v>46420010258</v>
      </c>
      <c r="U46" s="97" t="s">
        <v>1358</v>
      </c>
    </row>
    <row r="47" spans="1:21" ht="12" customHeight="1" x14ac:dyDescent="0.2">
      <c r="A47" s="122" t="s">
        <v>1610</v>
      </c>
      <c r="B47" s="122" t="s">
        <v>127</v>
      </c>
      <c r="C47" s="115" t="s">
        <v>128</v>
      </c>
      <c r="D47" s="250">
        <v>0</v>
      </c>
      <c r="E47" s="251">
        <v>0.19</v>
      </c>
      <c r="F47" s="240">
        <v>0.19</v>
      </c>
      <c r="G47" s="241">
        <f t="shared" ref="G47" si="0">F47</f>
        <v>0.19</v>
      </c>
      <c r="H47" s="43">
        <v>570</v>
      </c>
      <c r="I47" s="109" t="s">
        <v>16</v>
      </c>
      <c r="J47" s="104"/>
      <c r="K47" s="104"/>
      <c r="L47" s="104"/>
      <c r="M47" s="104"/>
      <c r="N47" s="104"/>
      <c r="O47" s="104"/>
      <c r="P47" s="104"/>
      <c r="Q47" s="104"/>
      <c r="R47" s="43"/>
      <c r="S47" s="43"/>
      <c r="T47" s="1525">
        <v>46420010254</v>
      </c>
      <c r="U47" s="44"/>
    </row>
    <row r="48" spans="1:21" ht="12" customHeight="1" x14ac:dyDescent="0.2">
      <c r="A48" s="120" t="s">
        <v>1611</v>
      </c>
      <c r="B48" s="120" t="s">
        <v>81</v>
      </c>
      <c r="C48" s="91" t="s">
        <v>82</v>
      </c>
      <c r="D48" s="234">
        <v>0</v>
      </c>
      <c r="E48" s="235">
        <v>0.4</v>
      </c>
      <c r="F48" s="224">
        <v>0.4</v>
      </c>
      <c r="G48" s="225"/>
      <c r="H48" s="95">
        <v>1680</v>
      </c>
      <c r="I48" s="92" t="s">
        <v>18</v>
      </c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1522">
        <v>46420010256</v>
      </c>
      <c r="U48" s="95"/>
    </row>
    <row r="49" spans="1:21" ht="12" customHeight="1" x14ac:dyDescent="0.2">
      <c r="A49" s="121"/>
      <c r="B49" s="121"/>
      <c r="C49" s="93"/>
      <c r="D49" s="236">
        <v>0.4</v>
      </c>
      <c r="E49" s="237">
        <v>2.21</v>
      </c>
      <c r="F49" s="232">
        <v>1.81</v>
      </c>
      <c r="G49" s="233">
        <f>SUM(F48:F49)</f>
        <v>2.21</v>
      </c>
      <c r="H49" s="97">
        <v>9955</v>
      </c>
      <c r="I49" s="94" t="s">
        <v>16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1524">
        <v>46420010256</v>
      </c>
      <c r="U49" s="97"/>
    </row>
    <row r="50" spans="1:21" ht="12" customHeight="1" x14ac:dyDescent="0.2">
      <c r="A50" s="856" t="s">
        <v>2115</v>
      </c>
      <c r="B50" s="868"/>
      <c r="C50" s="1212" t="s">
        <v>1236</v>
      </c>
      <c r="D50" s="1178">
        <v>0</v>
      </c>
      <c r="E50" s="1179">
        <v>0.36</v>
      </c>
      <c r="F50" s="1180">
        <v>0.36</v>
      </c>
      <c r="G50" s="1181"/>
      <c r="H50" s="133">
        <v>1120</v>
      </c>
      <c r="I50" s="1182" t="s">
        <v>18</v>
      </c>
      <c r="J50" s="1183"/>
      <c r="K50" s="1183"/>
      <c r="L50" s="1183"/>
      <c r="M50" s="1183"/>
      <c r="N50" s="1183"/>
      <c r="O50" s="1183"/>
      <c r="P50" s="1183"/>
      <c r="Q50" s="1183"/>
      <c r="R50" s="1209"/>
      <c r="S50" s="1320"/>
      <c r="T50" s="530">
        <v>46420010262</v>
      </c>
      <c r="U50" s="530" t="s">
        <v>1358</v>
      </c>
    </row>
    <row r="51" spans="1:21" ht="12" customHeight="1" x14ac:dyDescent="0.2">
      <c r="A51" s="1185"/>
      <c r="B51" s="1213"/>
      <c r="C51" s="1214"/>
      <c r="D51" s="1186">
        <v>0.48599999999999999</v>
      </c>
      <c r="E51" s="1187">
        <v>0.66100000000000003</v>
      </c>
      <c r="F51" s="1188">
        <v>0.17499999999999999</v>
      </c>
      <c r="G51" s="1189"/>
      <c r="H51" s="134">
        <v>875</v>
      </c>
      <c r="I51" s="1190" t="s">
        <v>18</v>
      </c>
      <c r="J51" s="1191"/>
      <c r="K51" s="1191"/>
      <c r="L51" s="1191"/>
      <c r="M51" s="1191"/>
      <c r="N51" s="1191"/>
      <c r="O51" s="1191"/>
      <c r="P51" s="1191"/>
      <c r="Q51" s="1191"/>
      <c r="R51" s="1318">
        <v>240</v>
      </c>
      <c r="S51" s="1321">
        <v>183</v>
      </c>
      <c r="T51" s="537">
        <v>46420010274</v>
      </c>
      <c r="U51" s="537" t="s">
        <v>1358</v>
      </c>
    </row>
    <row r="52" spans="1:21" ht="12" customHeight="1" x14ac:dyDescent="0.2">
      <c r="A52" s="1185"/>
      <c r="B52" s="1213"/>
      <c r="C52" s="1214"/>
      <c r="D52" s="1193">
        <v>0.66100000000000003</v>
      </c>
      <c r="E52" s="1194">
        <v>0.76600000000000001</v>
      </c>
      <c r="F52" s="1195">
        <v>0.105</v>
      </c>
      <c r="G52" s="1196">
        <f>SUM(F50:F52)</f>
        <v>0.6399999999999999</v>
      </c>
      <c r="H52" s="135">
        <v>284</v>
      </c>
      <c r="I52" s="1197" t="s">
        <v>16</v>
      </c>
      <c r="J52" s="1198"/>
      <c r="K52" s="1198"/>
      <c r="L52" s="1198"/>
      <c r="M52" s="1198"/>
      <c r="N52" s="1198"/>
      <c r="O52" s="1198"/>
      <c r="P52" s="1198"/>
      <c r="Q52" s="1198"/>
      <c r="R52" s="1211"/>
      <c r="S52" s="1322"/>
      <c r="T52" s="1200">
        <v>46420010274</v>
      </c>
      <c r="U52" s="1200" t="s">
        <v>1358</v>
      </c>
    </row>
    <row r="53" spans="1:21" ht="12" customHeight="1" x14ac:dyDescent="0.2">
      <c r="A53" s="850" t="s">
        <v>2116</v>
      </c>
      <c r="B53" s="867"/>
      <c r="C53" s="1215" t="s">
        <v>1355</v>
      </c>
      <c r="D53" s="277">
        <v>0</v>
      </c>
      <c r="E53" s="1201">
        <v>0.22500000000000001</v>
      </c>
      <c r="F53" s="277">
        <v>0.22500000000000001</v>
      </c>
      <c r="G53" s="501">
        <f>F53</f>
        <v>0.22500000000000001</v>
      </c>
      <c r="H53" s="165">
        <v>1620</v>
      </c>
      <c r="I53" s="433" t="s">
        <v>18</v>
      </c>
      <c r="J53" s="1202"/>
      <c r="K53" s="1202"/>
      <c r="L53" s="1202"/>
      <c r="M53" s="1202"/>
      <c r="N53" s="1202"/>
      <c r="O53" s="1202"/>
      <c r="P53" s="1202"/>
      <c r="Q53" s="1202"/>
      <c r="R53" s="1319">
        <v>455</v>
      </c>
      <c r="S53" s="1323">
        <v>350</v>
      </c>
      <c r="T53" s="1204">
        <v>46420010265</v>
      </c>
      <c r="U53" s="1204" t="s">
        <v>1358</v>
      </c>
    </row>
    <row r="54" spans="1:21" ht="12" customHeight="1" x14ac:dyDescent="0.2">
      <c r="A54" s="1185" t="s">
        <v>2117</v>
      </c>
      <c r="B54" s="1213"/>
      <c r="C54" s="1214" t="s">
        <v>1291</v>
      </c>
      <c r="D54" s="258">
        <v>0</v>
      </c>
      <c r="E54" s="1205">
        <v>0.79</v>
      </c>
      <c r="F54" s="258">
        <v>0.79</v>
      </c>
      <c r="G54" s="495"/>
      <c r="H54" s="133">
        <v>4726</v>
      </c>
      <c r="I54" s="407" t="s">
        <v>18</v>
      </c>
      <c r="J54" s="1183"/>
      <c r="K54" s="1183"/>
      <c r="L54" s="1183"/>
      <c r="M54" s="1183"/>
      <c r="N54" s="1183"/>
      <c r="O54" s="1183"/>
      <c r="P54" s="1183"/>
      <c r="Q54" s="1183"/>
      <c r="R54" s="1209"/>
      <c r="S54" s="1320"/>
      <c r="T54" s="1206">
        <v>46420010264</v>
      </c>
      <c r="U54" s="1206" t="s">
        <v>1358</v>
      </c>
    </row>
    <row r="55" spans="1:21" ht="12" customHeight="1" x14ac:dyDescent="0.2">
      <c r="A55" s="1185"/>
      <c r="B55" s="1213"/>
      <c r="C55" s="1216"/>
      <c r="D55" s="264">
        <v>0</v>
      </c>
      <c r="E55" s="1207">
        <v>0.13</v>
      </c>
      <c r="F55" s="264">
        <v>0.13</v>
      </c>
      <c r="G55" s="499">
        <f>SUM(F54:F55)</f>
        <v>0.92</v>
      </c>
      <c r="H55" s="135">
        <v>650</v>
      </c>
      <c r="I55" s="412" t="s">
        <v>18</v>
      </c>
      <c r="J55" s="1198"/>
      <c r="K55" s="1198"/>
      <c r="L55" s="1198"/>
      <c r="M55" s="1198"/>
      <c r="N55" s="1198"/>
      <c r="O55" s="1198"/>
      <c r="P55" s="1198"/>
      <c r="Q55" s="1198"/>
      <c r="R55" s="1211">
        <v>233</v>
      </c>
      <c r="S55" s="1322">
        <v>178</v>
      </c>
      <c r="T55" s="1208">
        <v>46420010282</v>
      </c>
      <c r="U55" s="1208" t="s">
        <v>1358</v>
      </c>
    </row>
    <row r="56" spans="1:21" ht="12" customHeight="1" x14ac:dyDescent="0.2">
      <c r="A56" s="856" t="s">
        <v>2118</v>
      </c>
      <c r="B56" s="868"/>
      <c r="C56" s="1212" t="s">
        <v>1356</v>
      </c>
      <c r="D56" s="258">
        <v>0</v>
      </c>
      <c r="E56" s="1205">
        <v>0.20499999999999999</v>
      </c>
      <c r="F56" s="258">
        <v>0.20499999999999999</v>
      </c>
      <c r="G56" s="495"/>
      <c r="H56" s="133">
        <v>1640</v>
      </c>
      <c r="I56" s="407" t="s">
        <v>18</v>
      </c>
      <c r="J56" s="1183"/>
      <c r="K56" s="1209"/>
      <c r="L56" s="1621" t="s">
        <v>1357</v>
      </c>
      <c r="M56" s="1209"/>
      <c r="N56" s="1209"/>
      <c r="O56" s="1209"/>
      <c r="P56" s="1183"/>
      <c r="Q56" s="1209"/>
      <c r="R56" s="1209"/>
      <c r="S56" s="1320"/>
      <c r="T56" s="530">
        <v>46420010263</v>
      </c>
      <c r="U56" s="530" t="s">
        <v>1358</v>
      </c>
    </row>
    <row r="57" spans="1:21" ht="12" customHeight="1" x14ac:dyDescent="0.2">
      <c r="A57" s="1210"/>
      <c r="B57" s="1217"/>
      <c r="C57" s="1218"/>
      <c r="D57" s="264">
        <v>0.20499999999999999</v>
      </c>
      <c r="E57" s="1207">
        <v>0.52500000000000002</v>
      </c>
      <c r="F57" s="264">
        <v>0.32</v>
      </c>
      <c r="G57" s="499">
        <f>SUM(F56:F57)</f>
        <v>0.52500000000000002</v>
      </c>
      <c r="H57" s="135">
        <v>1440</v>
      </c>
      <c r="I57" s="412" t="s">
        <v>18</v>
      </c>
      <c r="J57" s="1198" t="s">
        <v>1231</v>
      </c>
      <c r="K57" s="1211">
        <v>0.55000000000000004</v>
      </c>
      <c r="L57" s="1622"/>
      <c r="M57" s="1211">
        <v>18.5</v>
      </c>
      <c r="N57" s="1211">
        <v>120</v>
      </c>
      <c r="O57" s="1211"/>
      <c r="P57" s="1211"/>
      <c r="Q57" s="1211" t="s">
        <v>172</v>
      </c>
      <c r="R57" s="1198"/>
      <c r="S57" s="1199"/>
      <c r="T57" s="1200">
        <v>46420010251</v>
      </c>
      <c r="U57" s="1200" t="s">
        <v>1358</v>
      </c>
    </row>
    <row r="58" spans="1:21" ht="5.0999999999999996" customHeight="1" x14ac:dyDescent="0.2">
      <c r="A58" s="28"/>
      <c r="B58" s="28"/>
      <c r="C58" s="29"/>
      <c r="F58" s="23"/>
      <c r="G58" s="23"/>
      <c r="M58" s="45"/>
      <c r="N58" s="41"/>
      <c r="R58" s="41"/>
      <c r="S58" s="41"/>
    </row>
    <row r="59" spans="1:21" ht="12" customHeight="1" x14ac:dyDescent="0.2">
      <c r="A59" s="30" t="s">
        <v>78</v>
      </c>
      <c r="B59" s="17"/>
      <c r="C59" s="17"/>
      <c r="D59" s="17"/>
      <c r="E59" s="17"/>
      <c r="F59" s="37"/>
      <c r="G59" s="304">
        <f>SUM(G8:G57)</f>
        <v>42.620000000000005</v>
      </c>
      <c r="H59" s="31">
        <f>SUM(H8:H57)</f>
        <v>174023</v>
      </c>
      <c r="I59" s="18"/>
      <c r="J59" s="8"/>
      <c r="K59" s="19"/>
      <c r="L59" s="20" t="s">
        <v>19</v>
      </c>
      <c r="M59" s="46">
        <f>SUM(M8:M57)</f>
        <v>18.5</v>
      </c>
      <c r="N59" s="42">
        <f>SUM(N8:N57)</f>
        <v>120</v>
      </c>
      <c r="O59" s="16"/>
      <c r="P59" s="16"/>
      <c r="Q59" s="20" t="s">
        <v>20</v>
      </c>
      <c r="R59" s="42">
        <f>SUM(R8:R57)</f>
        <v>928</v>
      </c>
      <c r="S59" s="42">
        <f>SUM(S8:S57)</f>
        <v>711</v>
      </c>
      <c r="T59" s="16"/>
    </row>
    <row r="60" spans="1:21" ht="12" customHeight="1" x14ac:dyDescent="0.2">
      <c r="A60" s="32" t="s">
        <v>21</v>
      </c>
      <c r="B60" s="21"/>
      <c r="C60" s="21"/>
      <c r="D60" s="21"/>
      <c r="E60" s="21"/>
      <c r="F60" s="37"/>
      <c r="G60" s="47">
        <f>SUMIF(I8:I57,"melnais",F8:F57)+SUMIF(I8:I57,"virsmas aps.",F8:F57)</f>
        <v>3.5849999999999995</v>
      </c>
      <c r="H60" s="48">
        <f>SUMIF(I8:I57,"melnais",H8:H57)+SUMIF(I8:I57,"virsmas aps.",H8:H57)</f>
        <v>18211</v>
      </c>
      <c r="I60" s="22"/>
      <c r="J60" s="23"/>
      <c r="K60" s="16"/>
      <c r="L60" s="16"/>
      <c r="M60" s="24"/>
      <c r="N60" s="24"/>
      <c r="O60" s="16"/>
      <c r="P60" s="16"/>
      <c r="Q60" s="16"/>
      <c r="R60" s="16"/>
      <c r="S60" s="16"/>
      <c r="T60" s="16"/>
    </row>
    <row r="61" spans="1:21" ht="12" customHeight="1" x14ac:dyDescent="0.2">
      <c r="A61" s="32" t="s">
        <v>22</v>
      </c>
      <c r="B61" s="21"/>
      <c r="C61" s="21"/>
      <c r="D61" s="21"/>
      <c r="E61" s="21"/>
      <c r="F61" s="37"/>
      <c r="G61" s="47">
        <f>SUMIF(I8:I57,"bruģis",F8:F57)</f>
        <v>0.25</v>
      </c>
      <c r="H61" s="48">
        <f>SUMIF(I8:I57,"bruģis",H8:H57)</f>
        <v>810</v>
      </c>
      <c r="J61" s="58"/>
      <c r="K61" s="58"/>
      <c r="L61" s="58"/>
      <c r="O61" s="16"/>
      <c r="P61" s="16"/>
      <c r="Q61" s="16"/>
      <c r="R61" s="16"/>
      <c r="S61" s="16"/>
      <c r="T61" s="16"/>
    </row>
    <row r="62" spans="1:21" ht="12" customHeight="1" x14ac:dyDescent="0.2">
      <c r="A62" s="32" t="s">
        <v>23</v>
      </c>
      <c r="B62" s="21"/>
      <c r="C62" s="21"/>
      <c r="D62" s="21"/>
      <c r="E62" s="21"/>
      <c r="F62" s="37"/>
      <c r="G62" s="47">
        <f>SUMIF(I8:I57,"grants",F8:F57)</f>
        <v>38.034999999999997</v>
      </c>
      <c r="H62" s="48">
        <f>SUMIF(I8:I57,"grants",H8:H57)</f>
        <v>152752</v>
      </c>
      <c r="J62" s="58"/>
      <c r="K62" s="16"/>
      <c r="L62" s="58" t="s">
        <v>46</v>
      </c>
      <c r="O62" s="16"/>
      <c r="P62" s="16"/>
      <c r="Q62" s="16"/>
      <c r="R62" s="16"/>
      <c r="S62" s="16"/>
      <c r="T62" s="16"/>
    </row>
    <row r="63" spans="1:21" ht="12" customHeight="1" x14ac:dyDescent="0.2">
      <c r="A63" s="32" t="s">
        <v>25</v>
      </c>
      <c r="B63" s="21"/>
      <c r="C63" s="21"/>
      <c r="D63" s="21"/>
      <c r="E63" s="21"/>
      <c r="F63" s="37"/>
      <c r="G63" s="47">
        <f>SUMIF(I8:I57,"cits segums",F8:F57)</f>
        <v>0.75</v>
      </c>
      <c r="H63" s="48">
        <f>SUMIF(I8:I57,"cits segums",H8:H57)</f>
        <v>2250</v>
      </c>
      <c r="I63" s="23"/>
      <c r="J63" s="8"/>
      <c r="K63" s="25"/>
      <c r="O63" s="16"/>
      <c r="P63" s="16"/>
      <c r="Q63" s="16"/>
      <c r="R63" s="16"/>
      <c r="S63" s="16"/>
      <c r="T63" s="16"/>
    </row>
    <row r="64" spans="1:21" ht="5.0999999999999996" customHeight="1" x14ac:dyDescent="0.2">
      <c r="A64" s="5"/>
      <c r="B64" s="5"/>
      <c r="C64" s="5"/>
      <c r="D64" s="5"/>
      <c r="E64" s="5"/>
      <c r="F64" s="26"/>
      <c r="G64" s="26"/>
      <c r="H64" s="33"/>
      <c r="I64" s="14"/>
      <c r="J64" s="8"/>
      <c r="K64" s="16"/>
      <c r="O64" s="16"/>
      <c r="P64" s="16"/>
      <c r="Q64" s="16"/>
      <c r="R64" s="16"/>
      <c r="S64" s="16"/>
      <c r="T64" s="16"/>
    </row>
    <row r="65" spans="1:21" ht="12" customHeight="1" x14ac:dyDescent="0.2">
      <c r="A65" s="4" t="s">
        <v>45</v>
      </c>
      <c r="B65" s="50" t="s">
        <v>24</v>
      </c>
      <c r="C65" s="50"/>
      <c r="D65" s="50"/>
      <c r="E65" s="50"/>
      <c r="F65" s="50"/>
      <c r="G65" s="27"/>
      <c r="H65" s="54" t="s">
        <v>41</v>
      </c>
      <c r="I65" s="1588" t="str">
        <f>KOPA!A31</f>
        <v>2024.gada 4.novembris</v>
      </c>
      <c r="J65" s="1588"/>
      <c r="K65" s="53"/>
      <c r="L65" s="54" t="s">
        <v>42</v>
      </c>
      <c r="M65" s="27"/>
      <c r="N65" s="27"/>
      <c r="Q65" s="16"/>
      <c r="R65" s="16"/>
      <c r="S65" s="16"/>
      <c r="T65" s="16"/>
    </row>
    <row r="66" spans="1:21" ht="5.0999999999999996" customHeight="1" x14ac:dyDescent="0.2">
      <c r="A66" s="6"/>
      <c r="B66" s="51"/>
      <c r="C66" s="51"/>
      <c r="D66" s="51"/>
      <c r="E66" s="51"/>
      <c r="F66" s="51"/>
      <c r="G66" s="57"/>
      <c r="H66" s="52"/>
      <c r="I66" s="51"/>
      <c r="J66" s="51"/>
      <c r="K66" s="52"/>
      <c r="L66" s="55"/>
      <c r="N66" s="57"/>
      <c r="O66" s="57"/>
      <c r="P66" s="39"/>
      <c r="Q66" s="16"/>
      <c r="R66" s="16"/>
      <c r="S66" s="16"/>
      <c r="T66" s="16"/>
    </row>
    <row r="67" spans="1:21" ht="12" customHeight="1" x14ac:dyDescent="0.2">
      <c r="A67" s="4" t="s">
        <v>44</v>
      </c>
      <c r="B67" s="50" t="s">
        <v>76</v>
      </c>
      <c r="C67" s="50"/>
      <c r="D67" s="50"/>
      <c r="E67" s="50"/>
      <c r="F67" s="50"/>
      <c r="G67" s="27"/>
      <c r="H67" s="54" t="s">
        <v>41</v>
      </c>
      <c r="I67" s="1588"/>
      <c r="J67" s="1588"/>
      <c r="K67" s="53"/>
      <c r="L67" s="54" t="s">
        <v>42</v>
      </c>
      <c r="M67" s="27"/>
      <c r="N67" s="27"/>
      <c r="Q67" s="16"/>
      <c r="R67" s="16"/>
      <c r="S67" s="16"/>
      <c r="T67" s="16"/>
    </row>
    <row r="68" spans="1:21" ht="5.0999999999999996" customHeight="1" x14ac:dyDescent="0.2">
      <c r="A68" s="4"/>
      <c r="B68" s="51"/>
      <c r="C68" s="51"/>
      <c r="D68" s="51"/>
      <c r="E68" s="51"/>
      <c r="F68" s="51"/>
      <c r="G68" s="57"/>
      <c r="H68" s="52"/>
      <c r="I68" s="51"/>
      <c r="J68" s="51"/>
      <c r="K68" s="52"/>
      <c r="L68" s="55"/>
      <c r="N68" s="57"/>
      <c r="O68" s="57"/>
      <c r="P68" s="39"/>
      <c r="Q68" s="16"/>
      <c r="R68" s="16"/>
      <c r="S68" s="16"/>
      <c r="T68" s="16"/>
    </row>
    <row r="69" spans="1:21" ht="12" customHeight="1" x14ac:dyDescent="0.2">
      <c r="A69" s="4" t="s">
        <v>43</v>
      </c>
      <c r="B69" s="50" t="s">
        <v>217</v>
      </c>
      <c r="C69" s="50"/>
      <c r="D69" s="50"/>
      <c r="E69" s="50"/>
      <c r="F69" s="50"/>
      <c r="G69" s="27"/>
      <c r="H69" s="54" t="s">
        <v>41</v>
      </c>
      <c r="I69" s="1588"/>
      <c r="J69" s="1588"/>
      <c r="K69" s="53"/>
      <c r="L69" s="54" t="s">
        <v>42</v>
      </c>
      <c r="M69" s="27"/>
      <c r="N69" s="27"/>
      <c r="Q69" s="16"/>
      <c r="R69" s="16"/>
      <c r="S69" s="16"/>
      <c r="T69" s="16"/>
    </row>
    <row r="70" spans="1:21" ht="5.0999999999999996" customHeight="1" x14ac:dyDescent="0.2">
      <c r="D70" s="1589"/>
      <c r="E70" s="1589"/>
      <c r="F70" s="1589"/>
      <c r="G70" s="1590"/>
      <c r="H70" s="1590"/>
      <c r="I70" s="1589"/>
      <c r="J70" s="1589"/>
      <c r="K70" s="1590"/>
      <c r="L70" s="1590"/>
      <c r="N70" s="1591"/>
      <c r="O70" s="1591"/>
      <c r="P70" s="39"/>
    </row>
    <row r="71" spans="1:21" ht="14.1" customHeight="1" x14ac:dyDescent="0.25">
      <c r="A71" s="16"/>
      <c r="B71" s="1592" t="s">
        <v>338</v>
      </c>
      <c r="C71" s="1592"/>
      <c r="D71" s="1592"/>
      <c r="E71" s="1592"/>
      <c r="F71" s="1592"/>
      <c r="G71" s="1592"/>
      <c r="H71" s="1592"/>
      <c r="I71" s="1592"/>
      <c r="J71" s="1592"/>
      <c r="K71" s="1592"/>
      <c r="L71" s="1592"/>
      <c r="M71" s="1592"/>
      <c r="N71" s="1592"/>
      <c r="O71" s="1592"/>
      <c r="P71" s="1592"/>
      <c r="Q71" s="1592"/>
      <c r="R71" s="1592"/>
      <c r="S71" s="1592"/>
      <c r="T71" s="1592"/>
      <c r="U71" s="56"/>
    </row>
  </sheetData>
  <mergeCells count="29">
    <mergeCell ref="D70:L70"/>
    <mergeCell ref="N70:O70"/>
    <mergeCell ref="B71:T71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65:J65"/>
    <mergeCell ref="I67:J67"/>
    <mergeCell ref="I69:J69"/>
    <mergeCell ref="E1:P2"/>
    <mergeCell ref="A3:A6"/>
    <mergeCell ref="B3:C6"/>
    <mergeCell ref="D3:S3"/>
    <mergeCell ref="L56:L57"/>
    <mergeCell ref="T3:T5"/>
    <mergeCell ref="U3:U6"/>
    <mergeCell ref="D4:I4"/>
    <mergeCell ref="J4:Q4"/>
    <mergeCell ref="R4:S5"/>
    <mergeCell ref="D5:E5"/>
  </mergeCells>
  <conditionalFormatting sqref="F53:G57">
    <cfRule type="cellIs" dxfId="11" priority="1" operator="equal">
      <formula>0</formula>
    </cfRule>
    <cfRule type="cellIs" dxfId="10" priority="2" operator="between">
      <formula>0</formula>
      <formula>0.004</formula>
    </cfRule>
    <cfRule type="cellIs" dxfId="9" priority="3" operator="greaterThan">
      <formula>0.004</formula>
    </cfRule>
    <cfRule type="cellIs" dxfId="8" priority="4" operator="lessThan">
      <formula>0</formula>
    </cfRule>
  </conditionalFormatting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B742-F4C9-436A-BF2A-04416CA23752}">
  <dimension ref="A1:U92"/>
  <sheetViews>
    <sheetView showGridLines="0" view="pageLayout" zoomScaleNormal="100" zoomScaleSheetLayoutView="100" workbookViewId="0">
      <selection activeCell="U77" sqref="U77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5" width="10.140625" style="1480" customWidth="1"/>
    <col min="16" max="16" width="10.140625" style="16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218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631" t="s">
        <v>13</v>
      </c>
      <c r="P5" s="1598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631"/>
      <c r="P6" s="1598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472">
        <v>13</v>
      </c>
      <c r="P7" s="11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24" t="s">
        <v>1650</v>
      </c>
      <c r="B8" s="124" t="s">
        <v>129</v>
      </c>
      <c r="C8" s="125" t="s">
        <v>130</v>
      </c>
      <c r="D8" s="257">
        <v>0</v>
      </c>
      <c r="E8" s="257">
        <v>4.03</v>
      </c>
      <c r="F8" s="258">
        <v>4.03</v>
      </c>
      <c r="G8" s="259"/>
      <c r="H8" s="95">
        <v>20150</v>
      </c>
      <c r="I8" s="130" t="s">
        <v>16</v>
      </c>
      <c r="J8" s="95"/>
      <c r="K8" s="95"/>
      <c r="L8" s="95"/>
      <c r="M8" s="290"/>
      <c r="N8" s="95"/>
      <c r="O8" s="1473"/>
      <c r="P8" s="95"/>
      <c r="Q8" s="95"/>
      <c r="R8" s="95"/>
      <c r="S8" s="95"/>
      <c r="T8" s="133">
        <v>46440010145</v>
      </c>
      <c r="U8" s="95"/>
    </row>
    <row r="9" spans="1:21" ht="12" customHeight="1" x14ac:dyDescent="0.2">
      <c r="A9" s="126"/>
      <c r="B9" s="126"/>
      <c r="C9" s="127"/>
      <c r="D9" s="260">
        <v>4.03</v>
      </c>
      <c r="E9" s="260">
        <v>4.57</v>
      </c>
      <c r="F9" s="261">
        <v>0.54</v>
      </c>
      <c r="G9" s="262"/>
      <c r="H9" s="96">
        <v>2700</v>
      </c>
      <c r="I9" s="131" t="s">
        <v>16</v>
      </c>
      <c r="J9" s="96"/>
      <c r="K9" s="96"/>
      <c r="L9" s="96"/>
      <c r="M9" s="291"/>
      <c r="N9" s="96"/>
      <c r="O9" s="1474"/>
      <c r="P9" s="96"/>
      <c r="Q9" s="96"/>
      <c r="R9" s="96"/>
      <c r="S9" s="96"/>
      <c r="T9" s="134">
        <v>46440050486</v>
      </c>
      <c r="U9" s="96"/>
    </row>
    <row r="10" spans="1:21" ht="12" customHeight="1" x14ac:dyDescent="0.2">
      <c r="A10" s="126"/>
      <c r="B10" s="126"/>
      <c r="C10" s="127"/>
      <c r="D10" s="260">
        <v>4.57</v>
      </c>
      <c r="E10" s="260">
        <v>4.8600000000000003</v>
      </c>
      <c r="F10" s="261">
        <v>0.28999999999999998</v>
      </c>
      <c r="G10" s="262"/>
      <c r="H10" s="96">
        <v>1450</v>
      </c>
      <c r="I10" s="131" t="s">
        <v>18</v>
      </c>
      <c r="J10" s="96"/>
      <c r="K10" s="96"/>
      <c r="L10" s="96"/>
      <c r="M10" s="291"/>
      <c r="N10" s="96"/>
      <c r="O10" s="1474"/>
      <c r="P10" s="96"/>
      <c r="Q10" s="96"/>
      <c r="R10" s="96">
        <v>300</v>
      </c>
      <c r="S10" s="96">
        <v>200</v>
      </c>
      <c r="T10" s="134">
        <v>46440050486</v>
      </c>
      <c r="U10" s="96"/>
    </row>
    <row r="11" spans="1:21" ht="12" customHeight="1" x14ac:dyDescent="0.2">
      <c r="A11" s="126"/>
      <c r="B11" s="126"/>
      <c r="C11" s="127"/>
      <c r="D11" s="260">
        <v>4.8600000000000003</v>
      </c>
      <c r="E11" s="260">
        <v>4.96</v>
      </c>
      <c r="F11" s="261">
        <v>0.1</v>
      </c>
      <c r="G11" s="262"/>
      <c r="H11" s="96">
        <v>650</v>
      </c>
      <c r="I11" s="131" t="s">
        <v>18</v>
      </c>
      <c r="J11" s="96"/>
      <c r="K11" s="96"/>
      <c r="L11" s="96"/>
      <c r="M11" s="291"/>
      <c r="N11" s="96"/>
      <c r="O11" s="1474"/>
      <c r="P11" s="96"/>
      <c r="Q11" s="96"/>
      <c r="R11" s="96">
        <v>119</v>
      </c>
      <c r="S11" s="96">
        <v>79</v>
      </c>
      <c r="T11" s="134">
        <v>46440050420</v>
      </c>
      <c r="U11" s="96"/>
    </row>
    <row r="12" spans="1:21" ht="12" customHeight="1" x14ac:dyDescent="0.2">
      <c r="A12" s="128"/>
      <c r="B12" s="128"/>
      <c r="C12" s="129"/>
      <c r="D12" s="263">
        <v>4.96</v>
      </c>
      <c r="E12" s="263">
        <v>5.01</v>
      </c>
      <c r="F12" s="264">
        <v>0.05</v>
      </c>
      <c r="G12" s="265">
        <f>SUM(F8:F12)</f>
        <v>5.01</v>
      </c>
      <c r="H12" s="97">
        <v>300</v>
      </c>
      <c r="I12" s="132" t="s">
        <v>18</v>
      </c>
      <c r="J12" s="97"/>
      <c r="K12" s="97"/>
      <c r="L12" s="97"/>
      <c r="M12" s="292"/>
      <c r="N12" s="97"/>
      <c r="O12" s="1475"/>
      <c r="P12" s="97"/>
      <c r="Q12" s="97"/>
      <c r="R12" s="97">
        <v>81</v>
      </c>
      <c r="S12" s="97">
        <v>54</v>
      </c>
      <c r="T12" s="135">
        <v>46440050522</v>
      </c>
      <c r="U12" s="97"/>
    </row>
    <row r="13" spans="1:21" ht="12" customHeight="1" x14ac:dyDescent="0.2">
      <c r="A13" s="126" t="s">
        <v>1651</v>
      </c>
      <c r="B13" s="126" t="s">
        <v>133</v>
      </c>
      <c r="C13" s="136" t="s">
        <v>134</v>
      </c>
      <c r="D13" s="266">
        <v>0</v>
      </c>
      <c r="E13" s="266">
        <v>0.27</v>
      </c>
      <c r="F13" s="267">
        <v>0.27</v>
      </c>
      <c r="G13" s="268"/>
      <c r="H13" s="106">
        <v>1620</v>
      </c>
      <c r="I13" s="150" t="s">
        <v>18</v>
      </c>
      <c r="J13" s="106"/>
      <c r="K13" s="106"/>
      <c r="L13" s="106"/>
      <c r="M13" s="293"/>
      <c r="N13" s="106"/>
      <c r="O13" s="1476"/>
      <c r="P13" s="106"/>
      <c r="Q13" s="106"/>
      <c r="R13" s="106"/>
      <c r="S13" s="106"/>
      <c r="T13" s="162">
        <v>46440050487</v>
      </c>
      <c r="U13" s="106" t="s">
        <v>1359</v>
      </c>
    </row>
    <row r="14" spans="1:21" ht="12" customHeight="1" x14ac:dyDescent="0.2">
      <c r="A14" s="128"/>
      <c r="B14" s="128"/>
      <c r="C14" s="129"/>
      <c r="D14" s="269">
        <v>0.27</v>
      </c>
      <c r="E14" s="269">
        <v>0.38</v>
      </c>
      <c r="F14" s="270">
        <v>0.11</v>
      </c>
      <c r="G14" s="271">
        <v>0.38</v>
      </c>
      <c r="H14" s="152">
        <v>330</v>
      </c>
      <c r="I14" s="151" t="s">
        <v>17</v>
      </c>
      <c r="J14" s="152"/>
      <c r="K14" s="152"/>
      <c r="L14" s="152"/>
      <c r="M14" s="294"/>
      <c r="N14" s="152"/>
      <c r="O14" s="1477"/>
      <c r="P14" s="152"/>
      <c r="Q14" s="152"/>
      <c r="R14" s="152"/>
      <c r="S14" s="152"/>
      <c r="T14" s="163">
        <v>46440050487</v>
      </c>
      <c r="U14" s="152" t="s">
        <v>1359</v>
      </c>
    </row>
    <row r="15" spans="1:21" ht="12" customHeight="1" x14ac:dyDescent="0.2">
      <c r="A15" s="137" t="s">
        <v>1652</v>
      </c>
      <c r="B15" s="137" t="s">
        <v>173</v>
      </c>
      <c r="C15" s="166" t="s">
        <v>174</v>
      </c>
      <c r="D15" s="251">
        <v>0</v>
      </c>
      <c r="E15" s="251">
        <v>0.37</v>
      </c>
      <c r="F15" s="272">
        <v>0.37</v>
      </c>
      <c r="G15" s="273">
        <v>0.37</v>
      </c>
      <c r="H15" s="104">
        <v>1110</v>
      </c>
      <c r="I15" s="154" t="s">
        <v>16</v>
      </c>
      <c r="J15" s="104"/>
      <c r="K15" s="104"/>
      <c r="L15" s="104"/>
      <c r="M15" s="295"/>
      <c r="N15" s="104"/>
      <c r="O15" s="1478"/>
      <c r="P15" s="104"/>
      <c r="Q15" s="104"/>
      <c r="R15" s="104"/>
      <c r="S15" s="104"/>
      <c r="T15" s="165">
        <v>46440010148</v>
      </c>
      <c r="U15" s="104"/>
    </row>
    <row r="16" spans="1:21" ht="12" customHeight="1" x14ac:dyDescent="0.2">
      <c r="A16" s="137" t="s">
        <v>1653</v>
      </c>
      <c r="B16" s="137" t="s">
        <v>175</v>
      </c>
      <c r="C16" s="170" t="s">
        <v>176</v>
      </c>
      <c r="D16" s="251">
        <v>0</v>
      </c>
      <c r="E16" s="251">
        <v>0.44</v>
      </c>
      <c r="F16" s="272">
        <v>0.44</v>
      </c>
      <c r="G16" s="273">
        <v>0.44</v>
      </c>
      <c r="H16" s="104">
        <v>1320</v>
      </c>
      <c r="I16" s="154" t="s">
        <v>16</v>
      </c>
      <c r="J16" s="104"/>
      <c r="K16" s="104"/>
      <c r="L16" s="104"/>
      <c r="M16" s="295"/>
      <c r="N16" s="104"/>
      <c r="O16" s="1478"/>
      <c r="P16" s="104"/>
      <c r="Q16" s="104"/>
      <c r="R16" s="104"/>
      <c r="S16" s="104"/>
      <c r="T16" s="165">
        <v>46440010154</v>
      </c>
      <c r="U16" s="104"/>
    </row>
    <row r="17" spans="1:21" ht="12" customHeight="1" x14ac:dyDescent="0.2">
      <c r="A17" s="126" t="s">
        <v>1654</v>
      </c>
      <c r="B17" s="126" t="s">
        <v>135</v>
      </c>
      <c r="C17" s="136" t="s">
        <v>136</v>
      </c>
      <c r="D17" s="266">
        <v>0</v>
      </c>
      <c r="E17" s="266">
        <v>7.0000000000000007E-2</v>
      </c>
      <c r="F17" s="267">
        <v>7.0000000000000007E-2</v>
      </c>
      <c r="G17" s="268"/>
      <c r="H17" s="106">
        <v>224</v>
      </c>
      <c r="I17" s="150" t="s">
        <v>18</v>
      </c>
      <c r="J17" s="106"/>
      <c r="K17" s="106"/>
      <c r="L17" s="106"/>
      <c r="M17" s="293"/>
      <c r="N17" s="106"/>
      <c r="O17" s="1476"/>
      <c r="P17" s="106"/>
      <c r="Q17" s="106"/>
      <c r="R17" s="106"/>
      <c r="S17" s="106"/>
      <c r="T17" s="162">
        <v>46440050585</v>
      </c>
      <c r="U17" s="106" t="s">
        <v>1359</v>
      </c>
    </row>
    <row r="18" spans="1:21" ht="12" customHeight="1" x14ac:dyDescent="0.2">
      <c r="A18" s="126"/>
      <c r="B18" s="126"/>
      <c r="C18" s="136"/>
      <c r="D18" s="227">
        <v>7.0000000000000007E-2</v>
      </c>
      <c r="E18" s="227">
        <v>0.77</v>
      </c>
      <c r="F18" s="261">
        <v>0.7</v>
      </c>
      <c r="G18" s="262"/>
      <c r="H18" s="96">
        <v>3090</v>
      </c>
      <c r="I18" s="131" t="s">
        <v>18</v>
      </c>
      <c r="J18" s="96"/>
      <c r="K18" s="96"/>
      <c r="L18" s="96"/>
      <c r="M18" s="291"/>
      <c r="N18" s="96"/>
      <c r="O18" s="1474"/>
      <c r="P18" s="96"/>
      <c r="Q18" s="96"/>
      <c r="R18" s="96"/>
      <c r="S18" s="96"/>
      <c r="T18" s="134">
        <v>46440050509</v>
      </c>
      <c r="U18" s="96" t="s">
        <v>1359</v>
      </c>
    </row>
    <row r="19" spans="1:21" ht="12" customHeight="1" x14ac:dyDescent="0.2">
      <c r="A19" s="126"/>
      <c r="B19" s="126"/>
      <c r="C19" s="127"/>
      <c r="D19" s="231">
        <v>0.77</v>
      </c>
      <c r="E19" s="231">
        <v>0.85</v>
      </c>
      <c r="F19" s="264">
        <v>0.08</v>
      </c>
      <c r="G19" s="265">
        <v>0.85</v>
      </c>
      <c r="H19" s="97">
        <v>360</v>
      </c>
      <c r="I19" s="132" t="s">
        <v>18</v>
      </c>
      <c r="J19" s="97"/>
      <c r="K19" s="97"/>
      <c r="L19" s="97"/>
      <c r="M19" s="292"/>
      <c r="N19" s="97"/>
      <c r="O19" s="1475"/>
      <c r="P19" s="97"/>
      <c r="Q19" s="97"/>
      <c r="R19" s="97"/>
      <c r="S19" s="97"/>
      <c r="T19" s="135">
        <v>46440050420</v>
      </c>
      <c r="U19" s="97" t="s">
        <v>1359</v>
      </c>
    </row>
    <row r="20" spans="1:21" ht="12" customHeight="1" x14ac:dyDescent="0.2">
      <c r="A20" s="137" t="s">
        <v>1655</v>
      </c>
      <c r="B20" s="137" t="s">
        <v>137</v>
      </c>
      <c r="C20" s="138" t="s">
        <v>138</v>
      </c>
      <c r="D20" s="274">
        <v>0</v>
      </c>
      <c r="E20" s="274">
        <v>0.23</v>
      </c>
      <c r="F20" s="275">
        <v>0.23</v>
      </c>
      <c r="G20" s="276">
        <v>0.23</v>
      </c>
      <c r="H20" s="111">
        <v>1035</v>
      </c>
      <c r="I20" s="153" t="s">
        <v>18</v>
      </c>
      <c r="J20" s="111"/>
      <c r="K20" s="111"/>
      <c r="L20" s="111"/>
      <c r="M20" s="296"/>
      <c r="N20" s="111"/>
      <c r="O20" s="1479"/>
      <c r="P20" s="111"/>
      <c r="Q20" s="111"/>
      <c r="R20" s="111"/>
      <c r="S20" s="111"/>
      <c r="T20" s="164">
        <v>46440050509</v>
      </c>
      <c r="U20" s="111" t="s">
        <v>1359</v>
      </c>
    </row>
    <row r="21" spans="1:21" ht="12" customHeight="1" x14ac:dyDescent="0.2">
      <c r="A21" s="139" t="s">
        <v>1656</v>
      </c>
      <c r="B21" s="139" t="s">
        <v>139</v>
      </c>
      <c r="C21" s="140" t="s">
        <v>140</v>
      </c>
      <c r="D21" s="251">
        <v>0</v>
      </c>
      <c r="E21" s="251">
        <v>0.11</v>
      </c>
      <c r="F21" s="277">
        <v>0.11</v>
      </c>
      <c r="G21" s="273">
        <v>0.11</v>
      </c>
      <c r="H21" s="104">
        <v>440</v>
      </c>
      <c r="I21" s="154" t="s">
        <v>17</v>
      </c>
      <c r="J21" s="104"/>
      <c r="K21" s="104"/>
      <c r="L21" s="104"/>
      <c r="M21" s="295"/>
      <c r="N21" s="104"/>
      <c r="O21" s="1478"/>
      <c r="P21" s="104"/>
      <c r="Q21" s="104"/>
      <c r="R21" s="104"/>
      <c r="S21" s="104"/>
      <c r="T21" s="165">
        <v>46440050497</v>
      </c>
      <c r="U21" s="104" t="s">
        <v>1359</v>
      </c>
    </row>
    <row r="22" spans="1:21" ht="12" customHeight="1" x14ac:dyDescent="0.2">
      <c r="A22" s="124" t="s">
        <v>1657</v>
      </c>
      <c r="B22" s="124" t="s">
        <v>141</v>
      </c>
      <c r="C22" s="141" t="s">
        <v>142</v>
      </c>
      <c r="D22" s="266">
        <v>0</v>
      </c>
      <c r="E22" s="266">
        <v>0.11</v>
      </c>
      <c r="F22" s="267">
        <v>0.11</v>
      </c>
      <c r="G22" s="268"/>
      <c r="H22" s="106">
        <v>385</v>
      </c>
      <c r="I22" s="150" t="s">
        <v>18</v>
      </c>
      <c r="J22" s="106"/>
      <c r="K22" s="106"/>
      <c r="L22" s="106"/>
      <c r="M22" s="293"/>
      <c r="N22" s="106"/>
      <c r="O22" s="1476"/>
      <c r="P22" s="106"/>
      <c r="Q22" s="106"/>
      <c r="R22" s="106"/>
      <c r="S22" s="106"/>
      <c r="T22" s="162">
        <v>46440050508</v>
      </c>
      <c r="U22" s="106" t="s">
        <v>1359</v>
      </c>
    </row>
    <row r="23" spans="1:21" ht="12" customHeight="1" x14ac:dyDescent="0.2">
      <c r="A23" s="126"/>
      <c r="B23" s="126"/>
      <c r="C23" s="142"/>
      <c r="D23" s="227">
        <v>0.11</v>
      </c>
      <c r="E23" s="227">
        <v>0.37</v>
      </c>
      <c r="F23" s="261">
        <v>0.26</v>
      </c>
      <c r="G23" s="262"/>
      <c r="H23" s="96">
        <v>910</v>
      </c>
      <c r="I23" s="131" t="s">
        <v>16</v>
      </c>
      <c r="J23" s="96"/>
      <c r="K23" s="96"/>
      <c r="L23" s="96"/>
      <c r="M23" s="291"/>
      <c r="N23" s="96"/>
      <c r="O23" s="1474"/>
      <c r="P23" s="96"/>
      <c r="Q23" s="96"/>
      <c r="R23" s="96"/>
      <c r="S23" s="96"/>
      <c r="T23" s="134">
        <v>46440050508</v>
      </c>
      <c r="U23" s="96" t="s">
        <v>1359</v>
      </c>
    </row>
    <row r="24" spans="1:21" ht="12" customHeight="1" x14ac:dyDescent="0.2">
      <c r="A24" s="128"/>
      <c r="B24" s="128"/>
      <c r="C24" s="129"/>
      <c r="D24" s="269">
        <v>0.37</v>
      </c>
      <c r="E24" s="269">
        <v>0.4</v>
      </c>
      <c r="F24" s="270">
        <v>0.03</v>
      </c>
      <c r="G24" s="271">
        <v>0.4</v>
      </c>
      <c r="H24" s="152">
        <v>90</v>
      </c>
      <c r="I24" s="151" t="s">
        <v>17</v>
      </c>
      <c r="J24" s="152"/>
      <c r="K24" s="152"/>
      <c r="L24" s="152"/>
      <c r="M24" s="294"/>
      <c r="N24" s="152"/>
      <c r="O24" s="1477"/>
      <c r="P24" s="152"/>
      <c r="Q24" s="152"/>
      <c r="R24" s="152"/>
      <c r="S24" s="152"/>
      <c r="T24" s="163">
        <v>46440050508</v>
      </c>
      <c r="U24" s="152" t="s">
        <v>1359</v>
      </c>
    </row>
    <row r="25" spans="1:21" ht="12" customHeight="1" x14ac:dyDescent="0.2">
      <c r="A25" s="137" t="s">
        <v>1620</v>
      </c>
      <c r="B25" s="137" t="s">
        <v>143</v>
      </c>
      <c r="C25" s="143" t="s">
        <v>144</v>
      </c>
      <c r="D25" s="251">
        <v>0</v>
      </c>
      <c r="E25" s="251">
        <v>0.22</v>
      </c>
      <c r="F25" s="277">
        <v>0.22</v>
      </c>
      <c r="G25" s="273">
        <f>F25</f>
        <v>0.22</v>
      </c>
      <c r="H25" s="104">
        <v>792</v>
      </c>
      <c r="I25" s="154" t="s">
        <v>18</v>
      </c>
      <c r="J25" s="104"/>
      <c r="K25" s="104"/>
      <c r="L25" s="104"/>
      <c r="M25" s="295"/>
      <c r="N25" s="104"/>
      <c r="O25" s="1478"/>
      <c r="P25" s="104"/>
      <c r="Q25" s="104"/>
      <c r="R25" s="104"/>
      <c r="S25" s="104"/>
      <c r="T25" s="165">
        <v>46440050497</v>
      </c>
      <c r="U25" s="104"/>
    </row>
    <row r="26" spans="1:21" ht="12" customHeight="1" x14ac:dyDescent="0.2">
      <c r="A26" s="126" t="s">
        <v>1621</v>
      </c>
      <c r="B26" s="126" t="s">
        <v>145</v>
      </c>
      <c r="C26" s="1627" t="s">
        <v>146</v>
      </c>
      <c r="D26" s="266">
        <v>0</v>
      </c>
      <c r="E26" s="266">
        <v>1.07</v>
      </c>
      <c r="F26" s="267">
        <v>1.07</v>
      </c>
      <c r="G26" s="268"/>
      <c r="H26" s="106">
        <v>4280</v>
      </c>
      <c r="I26" s="150" t="s">
        <v>16</v>
      </c>
      <c r="J26" s="106"/>
      <c r="K26" s="106"/>
      <c r="L26" s="106"/>
      <c r="M26" s="293"/>
      <c r="N26" s="106"/>
      <c r="O26" s="1476"/>
      <c r="P26" s="106"/>
      <c r="Q26" s="106"/>
      <c r="R26" s="106"/>
      <c r="S26" s="106"/>
      <c r="T26" s="162">
        <v>46440010149</v>
      </c>
      <c r="U26" s="106"/>
    </row>
    <row r="27" spans="1:21" ht="12" customHeight="1" x14ac:dyDescent="0.2">
      <c r="A27" s="126"/>
      <c r="B27" s="126"/>
      <c r="C27" s="1627"/>
      <c r="D27" s="227">
        <v>1.07</v>
      </c>
      <c r="E27" s="227">
        <v>1.48</v>
      </c>
      <c r="F27" s="261">
        <v>0.41</v>
      </c>
      <c r="G27" s="262"/>
      <c r="H27" s="96">
        <v>1230</v>
      </c>
      <c r="I27" s="131" t="s">
        <v>17</v>
      </c>
      <c r="J27" s="96"/>
      <c r="K27" s="96"/>
      <c r="L27" s="96"/>
      <c r="M27" s="291"/>
      <c r="N27" s="96"/>
      <c r="O27" s="1474"/>
      <c r="P27" s="96"/>
      <c r="Q27" s="96"/>
      <c r="R27" s="96"/>
      <c r="S27" s="96"/>
      <c r="T27" s="134">
        <v>46440010149</v>
      </c>
      <c r="U27" s="96"/>
    </row>
    <row r="28" spans="1:21" ht="12" customHeight="1" x14ac:dyDescent="0.2">
      <c r="A28" s="126"/>
      <c r="B28" s="126"/>
      <c r="C28" s="144"/>
      <c r="D28" s="227">
        <v>1.48</v>
      </c>
      <c r="E28" s="227">
        <v>1.74</v>
      </c>
      <c r="F28" s="261">
        <v>0.26</v>
      </c>
      <c r="G28" s="262"/>
      <c r="H28" s="96">
        <v>780</v>
      </c>
      <c r="I28" s="131" t="s">
        <v>17</v>
      </c>
      <c r="J28" s="96"/>
      <c r="K28" s="96"/>
      <c r="L28" s="96"/>
      <c r="M28" s="291"/>
      <c r="N28" s="96"/>
      <c r="O28" s="1474"/>
      <c r="P28" s="96"/>
      <c r="Q28" s="96"/>
      <c r="R28" s="96"/>
      <c r="S28" s="96"/>
      <c r="T28" s="134">
        <v>46440010152</v>
      </c>
      <c r="U28" s="96"/>
    </row>
    <row r="29" spans="1:21" ht="12" customHeight="1" x14ac:dyDescent="0.2">
      <c r="A29" s="126"/>
      <c r="B29" s="126"/>
      <c r="C29" s="144"/>
      <c r="D29" s="227">
        <v>1.74</v>
      </c>
      <c r="E29" s="227">
        <v>2.19</v>
      </c>
      <c r="F29" s="261">
        <v>0.45</v>
      </c>
      <c r="G29" s="262"/>
      <c r="H29" s="96">
        <v>1350</v>
      </c>
      <c r="I29" s="131" t="s">
        <v>17</v>
      </c>
      <c r="J29" s="96"/>
      <c r="K29" s="96"/>
      <c r="L29" s="96"/>
      <c r="M29" s="291"/>
      <c r="N29" s="96"/>
      <c r="O29" s="1474"/>
      <c r="P29" s="96"/>
      <c r="Q29" s="96"/>
      <c r="R29" s="96"/>
      <c r="S29" s="96"/>
      <c r="T29" s="134">
        <v>46440050506</v>
      </c>
      <c r="U29" s="96"/>
    </row>
    <row r="30" spans="1:21" ht="12" customHeight="1" x14ac:dyDescent="0.2">
      <c r="A30" s="128"/>
      <c r="B30" s="128"/>
      <c r="C30" s="145"/>
      <c r="D30" s="269">
        <v>2.19</v>
      </c>
      <c r="E30" s="269">
        <v>3.05</v>
      </c>
      <c r="F30" s="270">
        <v>0.86</v>
      </c>
      <c r="G30" s="271">
        <v>3.05</v>
      </c>
      <c r="H30" s="152">
        <v>3440</v>
      </c>
      <c r="I30" s="151" t="s">
        <v>16</v>
      </c>
      <c r="J30" s="152"/>
      <c r="K30" s="152"/>
      <c r="L30" s="152"/>
      <c r="M30" s="294"/>
      <c r="N30" s="152"/>
      <c r="O30" s="1477"/>
      <c r="P30" s="152"/>
      <c r="Q30" s="152"/>
      <c r="R30" s="152"/>
      <c r="S30" s="152"/>
      <c r="T30" s="163">
        <v>46440050506</v>
      </c>
      <c r="U30" s="152"/>
    </row>
    <row r="31" spans="1:21" ht="12" customHeight="1" x14ac:dyDescent="0.2">
      <c r="A31" s="126" t="s">
        <v>1622</v>
      </c>
      <c r="B31" s="126" t="s">
        <v>147</v>
      </c>
      <c r="C31" s="1627" t="s">
        <v>148</v>
      </c>
      <c r="D31" s="223">
        <v>0</v>
      </c>
      <c r="E31" s="223">
        <v>1.9</v>
      </c>
      <c r="F31" s="258">
        <v>1.9</v>
      </c>
      <c r="G31" s="259"/>
      <c r="H31" s="95">
        <v>8045</v>
      </c>
      <c r="I31" s="130" t="s">
        <v>16</v>
      </c>
      <c r="J31" s="95"/>
      <c r="K31" s="95"/>
      <c r="L31" s="95"/>
      <c r="M31" s="290"/>
      <c r="N31" s="95"/>
      <c r="O31" s="1473"/>
      <c r="P31" s="95"/>
      <c r="Q31" s="95"/>
      <c r="R31" s="95"/>
      <c r="S31" s="95"/>
      <c r="T31" s="133">
        <v>46440020057</v>
      </c>
      <c r="U31" s="95"/>
    </row>
    <row r="32" spans="1:21" ht="12" customHeight="1" x14ac:dyDescent="0.2">
      <c r="A32" s="126"/>
      <c r="B32" s="126"/>
      <c r="C32" s="1627"/>
      <c r="D32" s="227">
        <v>1.9</v>
      </c>
      <c r="E32" s="227">
        <v>1.98</v>
      </c>
      <c r="F32" s="261">
        <v>0.08</v>
      </c>
      <c r="G32" s="262"/>
      <c r="H32" s="96">
        <v>400</v>
      </c>
      <c r="I32" s="131" t="s">
        <v>16</v>
      </c>
      <c r="J32" s="96"/>
      <c r="K32" s="96"/>
      <c r="L32" s="96"/>
      <c r="M32" s="291"/>
      <c r="N32" s="96"/>
      <c r="O32" s="1474"/>
      <c r="P32" s="96"/>
      <c r="Q32" s="96"/>
      <c r="R32" s="96"/>
      <c r="S32" s="96"/>
      <c r="T32" s="134">
        <v>46440020058</v>
      </c>
      <c r="U32" s="96"/>
    </row>
    <row r="33" spans="1:21" ht="12" customHeight="1" x14ac:dyDescent="0.2">
      <c r="A33" s="126"/>
      <c r="B33" s="126"/>
      <c r="C33" s="136"/>
      <c r="D33" s="227">
        <v>1.98</v>
      </c>
      <c r="E33" s="227">
        <v>2.2599999999999998</v>
      </c>
      <c r="F33" s="261">
        <v>0.28000000000000003</v>
      </c>
      <c r="G33" s="262"/>
      <c r="H33" s="96">
        <v>1400</v>
      </c>
      <c r="I33" s="131" t="s">
        <v>16</v>
      </c>
      <c r="J33" s="96"/>
      <c r="K33" s="96"/>
      <c r="L33" s="96"/>
      <c r="M33" s="291"/>
      <c r="N33" s="96"/>
      <c r="O33" s="1474"/>
      <c r="P33" s="96"/>
      <c r="Q33" s="96"/>
      <c r="R33" s="96"/>
      <c r="S33" s="96"/>
      <c r="T33" s="1554">
        <v>46440020023</v>
      </c>
      <c r="U33" s="96"/>
    </row>
    <row r="34" spans="1:21" ht="12" customHeight="1" x14ac:dyDescent="0.2">
      <c r="A34" s="126"/>
      <c r="B34" s="126"/>
      <c r="C34" s="136"/>
      <c r="D34" s="231">
        <v>2.2599999999999998</v>
      </c>
      <c r="E34" s="231">
        <v>3.11</v>
      </c>
      <c r="F34" s="264">
        <v>0.85</v>
      </c>
      <c r="G34" s="265">
        <v>3.11</v>
      </c>
      <c r="H34" s="97">
        <v>4250</v>
      </c>
      <c r="I34" s="132" t="s">
        <v>16</v>
      </c>
      <c r="J34" s="97"/>
      <c r="K34" s="97"/>
      <c r="L34" s="97"/>
      <c r="M34" s="292"/>
      <c r="N34" s="97"/>
      <c r="O34" s="1475"/>
      <c r="P34" s="97"/>
      <c r="Q34" s="97"/>
      <c r="R34" s="97"/>
      <c r="S34" s="97"/>
      <c r="T34" s="135">
        <v>46440010150</v>
      </c>
      <c r="U34" s="97"/>
    </row>
    <row r="35" spans="1:21" ht="12" customHeight="1" x14ac:dyDescent="0.2">
      <c r="A35" s="137" t="s">
        <v>1623</v>
      </c>
      <c r="B35" s="137" t="s">
        <v>177</v>
      </c>
      <c r="C35" s="167" t="s">
        <v>178</v>
      </c>
      <c r="D35" s="251">
        <v>0</v>
      </c>
      <c r="E35" s="251">
        <v>0.28999999999999998</v>
      </c>
      <c r="F35" s="272">
        <v>0.28999999999999998</v>
      </c>
      <c r="G35" s="273">
        <v>0.28999999999999998</v>
      </c>
      <c r="H35" s="104">
        <v>870</v>
      </c>
      <c r="I35" s="154" t="s">
        <v>16</v>
      </c>
      <c r="J35" s="104"/>
      <c r="K35" s="104"/>
      <c r="L35" s="104"/>
      <c r="M35" s="295"/>
      <c r="N35" s="104"/>
      <c r="O35" s="1478"/>
      <c r="P35" s="104"/>
      <c r="Q35" s="104"/>
      <c r="R35" s="104"/>
      <c r="S35" s="104"/>
      <c r="T35" s="165">
        <v>46440020059</v>
      </c>
      <c r="U35" s="104"/>
    </row>
    <row r="36" spans="1:21" ht="12" customHeight="1" x14ac:dyDescent="0.2">
      <c r="A36" s="124" t="s">
        <v>1624</v>
      </c>
      <c r="B36" s="124" t="s">
        <v>131</v>
      </c>
      <c r="C36" s="1625" t="s">
        <v>132</v>
      </c>
      <c r="D36" s="223">
        <v>0</v>
      </c>
      <c r="E36" s="223">
        <v>2.92</v>
      </c>
      <c r="F36" s="258">
        <v>2.92</v>
      </c>
      <c r="G36" s="259"/>
      <c r="H36" s="95">
        <v>15200</v>
      </c>
      <c r="I36" s="130" t="s">
        <v>16</v>
      </c>
      <c r="J36" s="95"/>
      <c r="K36" s="95"/>
      <c r="L36" s="95"/>
      <c r="M36" s="290"/>
      <c r="N36" s="95"/>
      <c r="O36" s="1473"/>
      <c r="P36" s="95"/>
      <c r="Q36" s="95"/>
      <c r="R36" s="95"/>
      <c r="S36" s="95"/>
      <c r="T36" s="133">
        <v>46440030135</v>
      </c>
      <c r="U36" s="95"/>
    </row>
    <row r="37" spans="1:21" ht="12" customHeight="1" x14ac:dyDescent="0.2">
      <c r="A37" s="128"/>
      <c r="B37" s="128"/>
      <c r="C37" s="1626"/>
      <c r="D37" s="231">
        <v>2.92</v>
      </c>
      <c r="E37" s="231">
        <v>2.21</v>
      </c>
      <c r="F37" s="264">
        <v>2.21</v>
      </c>
      <c r="G37" s="265">
        <v>5.13</v>
      </c>
      <c r="H37" s="97">
        <v>13670</v>
      </c>
      <c r="I37" s="132" t="s">
        <v>16</v>
      </c>
      <c r="J37" s="97"/>
      <c r="K37" s="97"/>
      <c r="L37" s="97"/>
      <c r="M37" s="292"/>
      <c r="N37" s="97"/>
      <c r="O37" s="1475"/>
      <c r="P37" s="97"/>
      <c r="Q37" s="97"/>
      <c r="R37" s="97"/>
      <c r="S37" s="97"/>
      <c r="T37" s="135">
        <v>46440030137</v>
      </c>
      <c r="U37" s="97"/>
    </row>
    <row r="38" spans="1:21" ht="21.95" customHeight="1" x14ac:dyDescent="0.2">
      <c r="A38" s="120" t="s">
        <v>2110</v>
      </c>
      <c r="B38" s="120" t="s">
        <v>179</v>
      </c>
      <c r="C38" s="168" t="s">
        <v>180</v>
      </c>
      <c r="D38" s="274">
        <v>0</v>
      </c>
      <c r="E38" s="274">
        <v>0.5</v>
      </c>
      <c r="F38" s="278">
        <v>0.5</v>
      </c>
      <c r="G38" s="276">
        <v>0.5</v>
      </c>
      <c r="H38" s="104">
        <v>2000</v>
      </c>
      <c r="I38" s="159" t="s">
        <v>16</v>
      </c>
      <c r="J38" s="104"/>
      <c r="K38" s="104"/>
      <c r="L38" s="104"/>
      <c r="M38" s="295"/>
      <c r="N38" s="104"/>
      <c r="O38" s="1478"/>
      <c r="P38" s="104"/>
      <c r="Q38" s="104"/>
      <c r="R38" s="104"/>
      <c r="S38" s="104"/>
      <c r="T38" s="1555">
        <v>46440030027</v>
      </c>
      <c r="U38" s="104"/>
    </row>
    <row r="39" spans="1:21" ht="12" customHeight="1" x14ac:dyDescent="0.2">
      <c r="A39" s="137" t="s">
        <v>1625</v>
      </c>
      <c r="B39" s="137" t="s">
        <v>181</v>
      </c>
      <c r="C39" s="148" t="s">
        <v>182</v>
      </c>
      <c r="D39" s="251">
        <v>0</v>
      </c>
      <c r="E39" s="251">
        <v>0.22</v>
      </c>
      <c r="F39" s="272">
        <v>0.22</v>
      </c>
      <c r="G39" s="273">
        <v>0.22</v>
      </c>
      <c r="H39" s="104">
        <v>660</v>
      </c>
      <c r="I39" s="154" t="s">
        <v>17</v>
      </c>
      <c r="J39" s="104"/>
      <c r="K39" s="104"/>
      <c r="L39" s="104"/>
      <c r="M39" s="295"/>
      <c r="N39" s="104"/>
      <c r="O39" s="1478"/>
      <c r="P39" s="104"/>
      <c r="Q39" s="104"/>
      <c r="R39" s="104"/>
      <c r="S39" s="104"/>
      <c r="T39" s="165">
        <v>46440030132</v>
      </c>
      <c r="U39" s="104"/>
    </row>
    <row r="40" spans="1:21" ht="12" customHeight="1" x14ac:dyDescent="0.2">
      <c r="A40" s="126" t="s">
        <v>1626</v>
      </c>
      <c r="B40" s="126" t="s">
        <v>183</v>
      </c>
      <c r="C40" s="142" t="s">
        <v>184</v>
      </c>
      <c r="D40" s="274">
        <v>0</v>
      </c>
      <c r="E40" s="274">
        <v>1.03</v>
      </c>
      <c r="F40" s="278">
        <v>1.03</v>
      </c>
      <c r="G40" s="276">
        <v>1.03</v>
      </c>
      <c r="H40" s="104">
        <v>3090</v>
      </c>
      <c r="I40" s="153" t="s">
        <v>16</v>
      </c>
      <c r="J40" s="104"/>
      <c r="K40" s="104"/>
      <c r="L40" s="104"/>
      <c r="M40" s="295"/>
      <c r="N40" s="104"/>
      <c r="O40" s="1478"/>
      <c r="P40" s="104"/>
      <c r="Q40" s="104"/>
      <c r="R40" s="104"/>
      <c r="S40" s="104"/>
      <c r="T40" s="164">
        <v>46440030132</v>
      </c>
      <c r="U40" s="104"/>
    </row>
    <row r="41" spans="1:21" ht="12" customHeight="1" x14ac:dyDescent="0.2">
      <c r="A41" s="124" t="s">
        <v>1627</v>
      </c>
      <c r="B41" s="124" t="s">
        <v>185</v>
      </c>
      <c r="C41" s="141" t="s">
        <v>186</v>
      </c>
      <c r="D41" s="223">
        <v>0</v>
      </c>
      <c r="E41" s="223">
        <v>0.28000000000000003</v>
      </c>
      <c r="F41" s="279">
        <v>0.28000000000000003</v>
      </c>
      <c r="G41" s="259"/>
      <c r="H41" s="95">
        <v>1120</v>
      </c>
      <c r="I41" s="130" t="s">
        <v>16</v>
      </c>
      <c r="J41" s="95"/>
      <c r="K41" s="95"/>
      <c r="L41" s="95"/>
      <c r="M41" s="290"/>
      <c r="N41" s="95"/>
      <c r="O41" s="1473"/>
      <c r="P41" s="95"/>
      <c r="Q41" s="95"/>
      <c r="R41" s="95"/>
      <c r="S41" s="95"/>
      <c r="T41" s="133">
        <v>46440030138</v>
      </c>
      <c r="U41" s="95"/>
    </row>
    <row r="42" spans="1:21" ht="12" customHeight="1" x14ac:dyDescent="0.2">
      <c r="A42" s="128"/>
      <c r="B42" s="128"/>
      <c r="C42" s="129"/>
      <c r="D42" s="231">
        <v>0.28000000000000003</v>
      </c>
      <c r="E42" s="231">
        <v>0.76</v>
      </c>
      <c r="F42" s="280">
        <v>0.48</v>
      </c>
      <c r="G42" s="265">
        <v>0.76</v>
      </c>
      <c r="H42" s="97">
        <v>1920</v>
      </c>
      <c r="I42" s="132" t="s">
        <v>16</v>
      </c>
      <c r="J42" s="97"/>
      <c r="K42" s="97"/>
      <c r="L42" s="97"/>
      <c r="M42" s="292"/>
      <c r="N42" s="97"/>
      <c r="O42" s="1475"/>
      <c r="P42" s="97"/>
      <c r="Q42" s="97"/>
      <c r="R42" s="97"/>
      <c r="S42" s="97"/>
      <c r="T42" s="135">
        <v>46440060060</v>
      </c>
      <c r="U42" s="97"/>
    </row>
    <row r="43" spans="1:21" ht="12" customHeight="1" x14ac:dyDescent="0.2">
      <c r="A43" s="124" t="s">
        <v>1628</v>
      </c>
      <c r="B43" s="124" t="s">
        <v>149</v>
      </c>
      <c r="C43" s="1623" t="s">
        <v>150</v>
      </c>
      <c r="D43" s="266">
        <v>0</v>
      </c>
      <c r="E43" s="266">
        <v>1.25</v>
      </c>
      <c r="F43" s="267">
        <v>1.25</v>
      </c>
      <c r="G43" s="268"/>
      <c r="H43" s="106">
        <v>6250</v>
      </c>
      <c r="I43" s="150" t="s">
        <v>16</v>
      </c>
      <c r="J43" s="106"/>
      <c r="K43" s="106"/>
      <c r="L43" s="106"/>
      <c r="M43" s="293"/>
      <c r="N43" s="106"/>
      <c r="O43" s="1476"/>
      <c r="P43" s="106"/>
      <c r="Q43" s="106"/>
      <c r="R43" s="106"/>
      <c r="S43" s="106"/>
      <c r="T43" s="162">
        <v>46440060067</v>
      </c>
      <c r="U43" s="106"/>
    </row>
    <row r="44" spans="1:21" ht="12" customHeight="1" x14ac:dyDescent="0.2">
      <c r="A44" s="126"/>
      <c r="B44" s="126"/>
      <c r="C44" s="1628"/>
      <c r="D44" s="227">
        <v>1.25</v>
      </c>
      <c r="E44" s="227">
        <v>1.78</v>
      </c>
      <c r="F44" s="261">
        <v>0.53</v>
      </c>
      <c r="G44" s="262"/>
      <c r="H44" s="96">
        <v>2385</v>
      </c>
      <c r="I44" s="131" t="s">
        <v>16</v>
      </c>
      <c r="J44" s="96"/>
      <c r="K44" s="96"/>
      <c r="L44" s="96"/>
      <c r="M44" s="291"/>
      <c r="N44" s="96"/>
      <c r="O44" s="1474"/>
      <c r="P44" s="96"/>
      <c r="Q44" s="96"/>
      <c r="R44" s="96"/>
      <c r="S44" s="96"/>
      <c r="T44" s="134">
        <v>46440060059</v>
      </c>
      <c r="U44" s="96"/>
    </row>
    <row r="45" spans="1:21" ht="12" customHeight="1" x14ac:dyDescent="0.2">
      <c r="A45" s="128"/>
      <c r="B45" s="128"/>
      <c r="C45" s="146"/>
      <c r="D45" s="269">
        <v>1.78</v>
      </c>
      <c r="E45" s="269">
        <v>3</v>
      </c>
      <c r="F45" s="270">
        <v>1.22</v>
      </c>
      <c r="G45" s="271">
        <v>3</v>
      </c>
      <c r="H45" s="152">
        <v>6100</v>
      </c>
      <c r="I45" s="151" t="s">
        <v>16</v>
      </c>
      <c r="J45" s="152"/>
      <c r="K45" s="152"/>
      <c r="L45" s="152"/>
      <c r="M45" s="294"/>
      <c r="N45" s="152"/>
      <c r="O45" s="1477"/>
      <c r="P45" s="152"/>
      <c r="Q45" s="152"/>
      <c r="R45" s="152"/>
      <c r="S45" s="152"/>
      <c r="T45" s="163">
        <v>46440030131</v>
      </c>
      <c r="U45" s="152"/>
    </row>
    <row r="46" spans="1:21" ht="12" customHeight="1" x14ac:dyDescent="0.2">
      <c r="A46" s="126" t="s">
        <v>1629</v>
      </c>
      <c r="B46" s="126" t="s">
        <v>151</v>
      </c>
      <c r="C46" s="142" t="s">
        <v>152</v>
      </c>
      <c r="D46" s="223">
        <v>0</v>
      </c>
      <c r="E46" s="223">
        <v>0.02</v>
      </c>
      <c r="F46" s="258">
        <v>0.02</v>
      </c>
      <c r="G46" s="259"/>
      <c r="H46" s="95">
        <v>120</v>
      </c>
      <c r="I46" s="130" t="s">
        <v>18</v>
      </c>
      <c r="J46" s="95"/>
      <c r="K46" s="95"/>
      <c r="L46" s="95"/>
      <c r="M46" s="290"/>
      <c r="N46" s="95"/>
      <c r="O46" s="1473"/>
      <c r="P46" s="95"/>
      <c r="Q46" s="95"/>
      <c r="R46" s="95"/>
      <c r="S46" s="95"/>
      <c r="T46" s="133">
        <v>46440030140</v>
      </c>
      <c r="U46" s="95"/>
    </row>
    <row r="47" spans="1:21" ht="12" customHeight="1" x14ac:dyDescent="0.2">
      <c r="A47" s="126"/>
      <c r="B47" s="126"/>
      <c r="C47" s="142"/>
      <c r="D47" s="227">
        <v>0.02</v>
      </c>
      <c r="E47" s="227">
        <v>0.29000000000000004</v>
      </c>
      <c r="F47" s="261">
        <v>0.27</v>
      </c>
      <c r="G47" s="262"/>
      <c r="H47" s="96">
        <v>1080</v>
      </c>
      <c r="I47" s="131" t="s">
        <v>16</v>
      </c>
      <c r="J47" s="96"/>
      <c r="K47" s="96"/>
      <c r="L47" s="96"/>
      <c r="M47" s="291"/>
      <c r="N47" s="96"/>
      <c r="O47" s="1474"/>
      <c r="P47" s="96"/>
      <c r="Q47" s="96"/>
      <c r="R47" s="96"/>
      <c r="S47" s="96"/>
      <c r="T47" s="134">
        <v>46440030140</v>
      </c>
      <c r="U47" s="96"/>
    </row>
    <row r="48" spans="1:21" ht="12" customHeight="1" x14ac:dyDescent="0.2">
      <c r="A48" s="126"/>
      <c r="B48" s="126"/>
      <c r="C48" s="142"/>
      <c r="D48" s="231">
        <v>0.29000000000000004</v>
      </c>
      <c r="E48" s="231">
        <v>0.38</v>
      </c>
      <c r="F48" s="264">
        <v>0.09</v>
      </c>
      <c r="G48" s="265">
        <v>0.38</v>
      </c>
      <c r="H48" s="97">
        <v>270</v>
      </c>
      <c r="I48" s="132" t="s">
        <v>17</v>
      </c>
      <c r="J48" s="97"/>
      <c r="K48" s="97"/>
      <c r="L48" s="97"/>
      <c r="M48" s="292"/>
      <c r="N48" s="97"/>
      <c r="O48" s="1475"/>
      <c r="P48" s="97"/>
      <c r="Q48" s="97"/>
      <c r="R48" s="97"/>
      <c r="S48" s="97"/>
      <c r="T48" s="135">
        <v>46440030140</v>
      </c>
      <c r="U48" s="97"/>
    </row>
    <row r="49" spans="1:21" ht="12" customHeight="1" x14ac:dyDescent="0.2">
      <c r="A49" s="119" t="s">
        <v>2109</v>
      </c>
      <c r="B49" s="119" t="s">
        <v>153</v>
      </c>
      <c r="C49" s="1629" t="s">
        <v>154</v>
      </c>
      <c r="D49" s="223">
        <v>0</v>
      </c>
      <c r="E49" s="223">
        <v>4.5999999999999996</v>
      </c>
      <c r="F49" s="279">
        <v>4.59</v>
      </c>
      <c r="G49" s="259"/>
      <c r="H49" s="95">
        <v>23270</v>
      </c>
      <c r="I49" s="155" t="s">
        <v>16</v>
      </c>
      <c r="J49" s="95" t="s">
        <v>165</v>
      </c>
      <c r="K49" s="95">
        <v>0.114</v>
      </c>
      <c r="L49" s="1632" t="s">
        <v>166</v>
      </c>
      <c r="M49" s="290">
        <v>14.5</v>
      </c>
      <c r="N49" s="95">
        <v>44</v>
      </c>
      <c r="O49" s="1473"/>
      <c r="P49" s="95"/>
      <c r="Q49" s="95" t="s">
        <v>171</v>
      </c>
      <c r="R49" s="95"/>
      <c r="S49" s="95"/>
      <c r="T49" s="95">
        <v>46440050479</v>
      </c>
      <c r="U49" s="95"/>
    </row>
    <row r="50" spans="1:21" ht="12" customHeight="1" x14ac:dyDescent="0.2">
      <c r="A50" s="121"/>
      <c r="B50" s="121"/>
      <c r="C50" s="1630"/>
      <c r="D50" s="231">
        <v>4.6499999999999995</v>
      </c>
      <c r="E50" s="231">
        <v>7.4899999999999993</v>
      </c>
      <c r="F50" s="280">
        <v>2.84</v>
      </c>
      <c r="G50" s="265">
        <v>7.43</v>
      </c>
      <c r="H50" s="97">
        <v>13650</v>
      </c>
      <c r="I50" s="157" t="s">
        <v>16</v>
      </c>
      <c r="J50" s="97"/>
      <c r="K50" s="97"/>
      <c r="L50" s="1633"/>
      <c r="M50" s="292"/>
      <c r="N50" s="97"/>
      <c r="O50" s="1475"/>
      <c r="P50" s="97"/>
      <c r="Q50" s="97"/>
      <c r="R50" s="97"/>
      <c r="S50" s="97"/>
      <c r="T50" s="97">
        <v>46440060066</v>
      </c>
      <c r="U50" s="97"/>
    </row>
    <row r="51" spans="1:21" ht="12" customHeight="1" x14ac:dyDescent="0.2">
      <c r="A51" s="137" t="s">
        <v>1630</v>
      </c>
      <c r="B51" s="137" t="s">
        <v>187</v>
      </c>
      <c r="C51" s="167" t="s">
        <v>188</v>
      </c>
      <c r="D51" s="251">
        <v>0</v>
      </c>
      <c r="E51" s="251">
        <v>0.53</v>
      </c>
      <c r="F51" s="272">
        <v>0.53</v>
      </c>
      <c r="G51" s="273">
        <v>0.53</v>
      </c>
      <c r="H51" s="104">
        <v>1590</v>
      </c>
      <c r="I51" s="154" t="s">
        <v>17</v>
      </c>
      <c r="J51" s="104"/>
      <c r="K51" s="104"/>
      <c r="L51" s="104"/>
      <c r="M51" s="295"/>
      <c r="N51" s="104"/>
      <c r="O51" s="1478"/>
      <c r="P51" s="104"/>
      <c r="Q51" s="104"/>
      <c r="R51" s="104"/>
      <c r="S51" s="104"/>
      <c r="T51" s="165">
        <v>46440050489</v>
      </c>
      <c r="U51" s="104"/>
    </row>
    <row r="52" spans="1:21" ht="12" customHeight="1" x14ac:dyDescent="0.2">
      <c r="A52" s="126" t="s">
        <v>1631</v>
      </c>
      <c r="B52" s="126" t="s">
        <v>189</v>
      </c>
      <c r="C52" s="169" t="s">
        <v>190</v>
      </c>
      <c r="D52" s="274">
        <v>0</v>
      </c>
      <c r="E52" s="274">
        <v>0.35</v>
      </c>
      <c r="F52" s="278">
        <v>0.35</v>
      </c>
      <c r="G52" s="276">
        <v>0.35</v>
      </c>
      <c r="H52" s="104">
        <v>1050</v>
      </c>
      <c r="I52" s="153" t="s">
        <v>16</v>
      </c>
      <c r="J52" s="104"/>
      <c r="K52" s="104"/>
      <c r="L52" s="104"/>
      <c r="M52" s="295"/>
      <c r="N52" s="104"/>
      <c r="O52" s="1478"/>
      <c r="P52" s="104"/>
      <c r="Q52" s="104"/>
      <c r="R52" s="104"/>
      <c r="S52" s="104"/>
      <c r="T52" s="164">
        <v>46440050493</v>
      </c>
      <c r="U52" s="104"/>
    </row>
    <row r="53" spans="1:21" ht="12" customHeight="1" x14ac:dyDescent="0.2">
      <c r="A53" s="137" t="s">
        <v>1632</v>
      </c>
      <c r="B53" s="137" t="s">
        <v>191</v>
      </c>
      <c r="C53" s="148" t="s">
        <v>192</v>
      </c>
      <c r="D53" s="251">
        <v>0</v>
      </c>
      <c r="E53" s="251">
        <v>1.24</v>
      </c>
      <c r="F53" s="272">
        <v>1.24</v>
      </c>
      <c r="G53" s="273">
        <v>1.24</v>
      </c>
      <c r="H53" s="104">
        <v>5580</v>
      </c>
      <c r="I53" s="154" t="s">
        <v>16</v>
      </c>
      <c r="J53" s="104"/>
      <c r="K53" s="104"/>
      <c r="L53" s="104"/>
      <c r="M53" s="295"/>
      <c r="N53" s="104"/>
      <c r="O53" s="1478"/>
      <c r="P53" s="104"/>
      <c r="Q53" s="104"/>
      <c r="R53" s="104"/>
      <c r="S53" s="104"/>
      <c r="T53" s="165">
        <v>46440050492</v>
      </c>
      <c r="U53" s="104"/>
    </row>
    <row r="54" spans="1:21" ht="12" customHeight="1" x14ac:dyDescent="0.2">
      <c r="A54" s="124" t="s">
        <v>1633</v>
      </c>
      <c r="B54" s="124" t="s">
        <v>193</v>
      </c>
      <c r="C54" s="125" t="s">
        <v>194</v>
      </c>
      <c r="D54" s="223">
        <v>0</v>
      </c>
      <c r="E54" s="223">
        <v>0.47</v>
      </c>
      <c r="F54" s="279">
        <v>0.47</v>
      </c>
      <c r="G54" s="259"/>
      <c r="H54" s="95">
        <v>1880</v>
      </c>
      <c r="I54" s="130" t="s">
        <v>16</v>
      </c>
      <c r="J54" s="95"/>
      <c r="K54" s="95"/>
      <c r="L54" s="95"/>
      <c r="M54" s="290"/>
      <c r="N54" s="95"/>
      <c r="O54" s="1473"/>
      <c r="P54" s="95"/>
      <c r="Q54" s="95"/>
      <c r="R54" s="95"/>
      <c r="S54" s="95"/>
      <c r="T54" s="133">
        <v>46440050392</v>
      </c>
      <c r="U54" s="95"/>
    </row>
    <row r="55" spans="1:21" ht="12" customHeight="1" x14ac:dyDescent="0.2">
      <c r="A55" s="128"/>
      <c r="B55" s="128"/>
      <c r="C55" s="129"/>
      <c r="D55" s="231">
        <v>0.47</v>
      </c>
      <c r="E55" s="231">
        <v>0.56999999999999995</v>
      </c>
      <c r="F55" s="280">
        <v>0.1</v>
      </c>
      <c r="G55" s="265">
        <v>0.56999999999999995</v>
      </c>
      <c r="H55" s="97">
        <v>500</v>
      </c>
      <c r="I55" s="132" t="s">
        <v>17</v>
      </c>
      <c r="J55" s="97"/>
      <c r="K55" s="97"/>
      <c r="L55" s="97"/>
      <c r="M55" s="292"/>
      <c r="N55" s="97"/>
      <c r="O55" s="1475"/>
      <c r="P55" s="97"/>
      <c r="Q55" s="97"/>
      <c r="R55" s="97"/>
      <c r="S55" s="97"/>
      <c r="T55" s="177">
        <v>46440050392</v>
      </c>
      <c r="U55" s="97"/>
    </row>
    <row r="56" spans="1:21" ht="21.95" customHeight="1" x14ac:dyDescent="0.2">
      <c r="A56" s="119" t="s">
        <v>1634</v>
      </c>
      <c r="B56" s="119" t="s">
        <v>155</v>
      </c>
      <c r="C56" s="141" t="s">
        <v>156</v>
      </c>
      <c r="D56" s="920">
        <v>0</v>
      </c>
      <c r="E56" s="920">
        <v>0.7</v>
      </c>
      <c r="F56" s="921">
        <v>0.68</v>
      </c>
      <c r="G56" s="922">
        <v>0.68</v>
      </c>
      <c r="H56" s="116">
        <v>2870</v>
      </c>
      <c r="I56" s="1489" t="s">
        <v>16</v>
      </c>
      <c r="J56" s="156" t="s">
        <v>167</v>
      </c>
      <c r="K56" s="116">
        <v>0.16300000000000001</v>
      </c>
      <c r="L56" s="156" t="s">
        <v>168</v>
      </c>
      <c r="M56" s="1490">
        <v>16</v>
      </c>
      <c r="N56" s="116">
        <v>112</v>
      </c>
      <c r="O56" s="1491"/>
      <c r="P56" s="116"/>
      <c r="Q56" s="116" t="s">
        <v>172</v>
      </c>
      <c r="R56" s="116"/>
      <c r="S56" s="116"/>
      <c r="T56" s="116">
        <v>46440050494</v>
      </c>
      <c r="U56" s="116"/>
    </row>
    <row r="57" spans="1:21" ht="12" customHeight="1" x14ac:dyDescent="0.2">
      <c r="A57" s="137" t="s">
        <v>1635</v>
      </c>
      <c r="B57" s="137" t="s">
        <v>195</v>
      </c>
      <c r="C57" s="138" t="s">
        <v>196</v>
      </c>
      <c r="D57" s="251">
        <v>0</v>
      </c>
      <c r="E57" s="251">
        <v>0.52</v>
      </c>
      <c r="F57" s="272">
        <v>0.52</v>
      </c>
      <c r="G57" s="273">
        <v>0.52</v>
      </c>
      <c r="H57" s="104">
        <v>2600</v>
      </c>
      <c r="I57" s="154" t="s">
        <v>16</v>
      </c>
      <c r="J57" s="104"/>
      <c r="K57" s="104"/>
      <c r="L57" s="104"/>
      <c r="M57" s="295"/>
      <c r="N57" s="104"/>
      <c r="O57" s="1478"/>
      <c r="P57" s="104"/>
      <c r="Q57" s="104"/>
      <c r="R57" s="104"/>
      <c r="S57" s="104"/>
      <c r="T57" s="165">
        <v>46440050513</v>
      </c>
      <c r="U57" s="104"/>
    </row>
    <row r="58" spans="1:21" ht="21.95" customHeight="1" x14ac:dyDescent="0.2">
      <c r="A58" s="122" t="s">
        <v>1636</v>
      </c>
      <c r="B58" s="122" t="s">
        <v>157</v>
      </c>
      <c r="C58" s="148" t="s">
        <v>158</v>
      </c>
      <c r="D58" s="251">
        <v>0</v>
      </c>
      <c r="E58" s="251">
        <v>0.57000000000000006</v>
      </c>
      <c r="F58" s="272">
        <v>0.55000000000000004</v>
      </c>
      <c r="G58" s="273">
        <v>0.55000000000000004</v>
      </c>
      <c r="H58" s="104">
        <v>2060</v>
      </c>
      <c r="I58" s="160" t="s">
        <v>16</v>
      </c>
      <c r="J58" s="104" t="s">
        <v>169</v>
      </c>
      <c r="K58" s="104">
        <v>0.315</v>
      </c>
      <c r="L58" s="161" t="s">
        <v>170</v>
      </c>
      <c r="M58" s="295">
        <v>24</v>
      </c>
      <c r="N58" s="104">
        <v>168</v>
      </c>
      <c r="O58" s="1478"/>
      <c r="P58" s="104"/>
      <c r="Q58" s="104" t="s">
        <v>172</v>
      </c>
      <c r="R58" s="104"/>
      <c r="S58" s="104"/>
      <c r="T58" s="104">
        <v>46440050502</v>
      </c>
      <c r="U58" s="104"/>
    </row>
    <row r="59" spans="1:21" ht="12" customHeight="1" x14ac:dyDescent="0.2">
      <c r="A59" s="126" t="s">
        <v>1637</v>
      </c>
      <c r="B59" s="126" t="s">
        <v>159</v>
      </c>
      <c r="C59" s="136" t="s">
        <v>160</v>
      </c>
      <c r="D59" s="223">
        <v>0</v>
      </c>
      <c r="E59" s="223">
        <v>0.12</v>
      </c>
      <c r="F59" s="258">
        <v>0.12</v>
      </c>
      <c r="G59" s="259"/>
      <c r="H59" s="95">
        <v>456</v>
      </c>
      <c r="I59" s="130" t="s">
        <v>18</v>
      </c>
      <c r="J59" s="95"/>
      <c r="K59" s="95"/>
      <c r="L59" s="95"/>
      <c r="M59" s="290"/>
      <c r="N59" s="95"/>
      <c r="O59" s="1473"/>
      <c r="P59" s="95"/>
      <c r="Q59" s="95"/>
      <c r="R59" s="95"/>
      <c r="S59" s="95"/>
      <c r="T59" s="133">
        <v>46440050498</v>
      </c>
      <c r="U59" s="95" t="s">
        <v>1359</v>
      </c>
    </row>
    <row r="60" spans="1:21" ht="12" customHeight="1" x14ac:dyDescent="0.2">
      <c r="A60" s="126"/>
      <c r="B60" s="126"/>
      <c r="C60" s="136"/>
      <c r="D60" s="227">
        <v>0.12</v>
      </c>
      <c r="E60" s="227">
        <v>0.21</v>
      </c>
      <c r="F60" s="261">
        <v>0.09</v>
      </c>
      <c r="G60" s="262"/>
      <c r="H60" s="96">
        <v>360</v>
      </c>
      <c r="I60" s="131" t="s">
        <v>16</v>
      </c>
      <c r="J60" s="96"/>
      <c r="K60" s="96"/>
      <c r="L60" s="96"/>
      <c r="M60" s="291"/>
      <c r="N60" s="96"/>
      <c r="O60" s="1474"/>
      <c r="P60" s="96"/>
      <c r="Q60" s="96"/>
      <c r="R60" s="96"/>
      <c r="S60" s="96"/>
      <c r="T60" s="134">
        <v>46440050498</v>
      </c>
      <c r="U60" s="96" t="s">
        <v>1359</v>
      </c>
    </row>
    <row r="61" spans="1:21" ht="12" customHeight="1" x14ac:dyDescent="0.2">
      <c r="A61" s="128"/>
      <c r="B61" s="128"/>
      <c r="C61" s="146"/>
      <c r="D61" s="231">
        <v>0.21</v>
      </c>
      <c r="E61" s="231">
        <v>0.27</v>
      </c>
      <c r="F61" s="264">
        <v>0.06</v>
      </c>
      <c r="G61" s="265">
        <v>0.27</v>
      </c>
      <c r="H61" s="97">
        <v>180</v>
      </c>
      <c r="I61" s="132" t="s">
        <v>16</v>
      </c>
      <c r="J61" s="97"/>
      <c r="K61" s="97"/>
      <c r="L61" s="97"/>
      <c r="M61" s="292"/>
      <c r="N61" s="97"/>
      <c r="O61" s="1475"/>
      <c r="P61" s="97"/>
      <c r="Q61" s="97"/>
      <c r="R61" s="97"/>
      <c r="S61" s="97"/>
      <c r="T61" s="135">
        <v>46440050595</v>
      </c>
      <c r="U61" s="97" t="s">
        <v>1359</v>
      </c>
    </row>
    <row r="62" spans="1:21" ht="12" customHeight="1" x14ac:dyDescent="0.2">
      <c r="A62" s="137" t="s">
        <v>1638</v>
      </c>
      <c r="B62" s="137" t="s">
        <v>161</v>
      </c>
      <c r="C62" s="148" t="s">
        <v>162</v>
      </c>
      <c r="D62" s="251">
        <v>0</v>
      </c>
      <c r="E62" s="251">
        <v>0.78</v>
      </c>
      <c r="F62" s="277">
        <v>0.78</v>
      </c>
      <c r="G62" s="273">
        <v>0.78</v>
      </c>
      <c r="H62" s="104">
        <v>2340</v>
      </c>
      <c r="I62" s="154" t="s">
        <v>16</v>
      </c>
      <c r="J62" s="104"/>
      <c r="K62" s="104"/>
      <c r="L62" s="104"/>
      <c r="M62" s="295"/>
      <c r="N62" s="104"/>
      <c r="O62" s="1478"/>
      <c r="P62" s="104"/>
      <c r="Q62" s="104"/>
      <c r="R62" s="104"/>
      <c r="S62" s="104"/>
      <c r="T62" s="165">
        <v>46440050500</v>
      </c>
      <c r="U62" s="104"/>
    </row>
    <row r="63" spans="1:21" ht="12" customHeight="1" x14ac:dyDescent="0.2">
      <c r="A63" s="137" t="s">
        <v>1639</v>
      </c>
      <c r="B63" s="137" t="s">
        <v>197</v>
      </c>
      <c r="C63" s="170" t="s">
        <v>198</v>
      </c>
      <c r="D63" s="251">
        <v>0</v>
      </c>
      <c r="E63" s="251">
        <v>0.13</v>
      </c>
      <c r="F63" s="272">
        <v>0.13</v>
      </c>
      <c r="G63" s="273">
        <v>0.13</v>
      </c>
      <c r="H63" s="104">
        <v>520</v>
      </c>
      <c r="I63" s="154" t="s">
        <v>18</v>
      </c>
      <c r="J63" s="104"/>
      <c r="K63" s="104"/>
      <c r="L63" s="104"/>
      <c r="M63" s="295"/>
      <c r="N63" s="104"/>
      <c r="O63" s="1478"/>
      <c r="P63" s="104"/>
      <c r="Q63" s="104"/>
      <c r="R63" s="104"/>
      <c r="S63" s="104"/>
      <c r="T63" s="165">
        <v>46440050549</v>
      </c>
      <c r="U63" s="104" t="s">
        <v>1359</v>
      </c>
    </row>
    <row r="64" spans="1:21" ht="12" customHeight="1" x14ac:dyDescent="0.2">
      <c r="A64" s="124" t="s">
        <v>1640</v>
      </c>
      <c r="B64" s="124" t="s">
        <v>199</v>
      </c>
      <c r="C64" s="141" t="s">
        <v>200</v>
      </c>
      <c r="D64" s="223">
        <v>0</v>
      </c>
      <c r="E64" s="223">
        <v>0.16</v>
      </c>
      <c r="F64" s="279">
        <v>0.16</v>
      </c>
      <c r="G64" s="259"/>
      <c r="H64" s="95">
        <v>800</v>
      </c>
      <c r="I64" s="130" t="s">
        <v>18</v>
      </c>
      <c r="J64" s="95"/>
      <c r="K64" s="95"/>
      <c r="L64" s="95"/>
      <c r="M64" s="290"/>
      <c r="N64" s="95"/>
      <c r="O64" s="1473"/>
      <c r="P64" s="95"/>
      <c r="Q64" s="95"/>
      <c r="R64" s="95"/>
      <c r="S64" s="95"/>
      <c r="T64" s="133">
        <v>46440050504</v>
      </c>
      <c r="U64" s="95"/>
    </row>
    <row r="65" spans="1:21" ht="12" customHeight="1" x14ac:dyDescent="0.2">
      <c r="A65" s="126"/>
      <c r="B65" s="126"/>
      <c r="C65" s="171"/>
      <c r="D65" s="227">
        <v>0.16</v>
      </c>
      <c r="E65" s="227">
        <v>0.5</v>
      </c>
      <c r="F65" s="281">
        <v>0.34</v>
      </c>
      <c r="G65" s="262"/>
      <c r="H65" s="96">
        <v>1360</v>
      </c>
      <c r="I65" s="131" t="s">
        <v>16</v>
      </c>
      <c r="J65" s="96"/>
      <c r="K65" s="96"/>
      <c r="L65" s="96"/>
      <c r="M65" s="291"/>
      <c r="N65" s="96"/>
      <c r="O65" s="1474"/>
      <c r="P65" s="96"/>
      <c r="Q65" s="96"/>
      <c r="R65" s="96"/>
      <c r="S65" s="96"/>
      <c r="T65" s="134">
        <v>46440050523</v>
      </c>
      <c r="U65" s="96"/>
    </row>
    <row r="66" spans="1:21" ht="12" customHeight="1" x14ac:dyDescent="0.2">
      <c r="A66" s="128"/>
      <c r="B66" s="128"/>
      <c r="C66" s="172"/>
      <c r="D66" s="231">
        <v>0.5</v>
      </c>
      <c r="E66" s="231">
        <v>0.72</v>
      </c>
      <c r="F66" s="280">
        <v>0.22</v>
      </c>
      <c r="G66" s="265">
        <v>0.72</v>
      </c>
      <c r="H66" s="97">
        <v>660</v>
      </c>
      <c r="I66" s="132" t="s">
        <v>17</v>
      </c>
      <c r="J66" s="97"/>
      <c r="K66" s="97"/>
      <c r="L66" s="97"/>
      <c r="M66" s="292"/>
      <c r="N66" s="97"/>
      <c r="O66" s="1475"/>
      <c r="P66" s="97"/>
      <c r="Q66" s="97"/>
      <c r="R66" s="97"/>
      <c r="S66" s="97"/>
      <c r="T66" s="135">
        <v>46440050523</v>
      </c>
      <c r="U66" s="97"/>
    </row>
    <row r="67" spans="1:21" ht="12" customHeight="1" x14ac:dyDescent="0.2">
      <c r="A67" s="137" t="s">
        <v>1641</v>
      </c>
      <c r="B67" s="137" t="s">
        <v>201</v>
      </c>
      <c r="C67" s="170" t="s">
        <v>202</v>
      </c>
      <c r="D67" s="251">
        <v>0</v>
      </c>
      <c r="E67" s="251">
        <v>0.26</v>
      </c>
      <c r="F67" s="272">
        <v>0.26</v>
      </c>
      <c r="G67" s="273">
        <v>0.26</v>
      </c>
      <c r="H67" s="104">
        <v>1560</v>
      </c>
      <c r="I67" s="154" t="s">
        <v>18</v>
      </c>
      <c r="J67" s="104"/>
      <c r="K67" s="104"/>
      <c r="L67" s="104"/>
      <c r="M67" s="295"/>
      <c r="N67" s="104"/>
      <c r="O67" s="1478"/>
      <c r="P67" s="104"/>
      <c r="Q67" s="104"/>
      <c r="R67" s="104"/>
      <c r="S67" s="104"/>
      <c r="T67" s="165">
        <v>46440050504</v>
      </c>
      <c r="U67" s="104"/>
    </row>
    <row r="68" spans="1:21" ht="12" customHeight="1" x14ac:dyDescent="0.2">
      <c r="A68" s="124" t="s">
        <v>1642</v>
      </c>
      <c r="B68" s="124" t="s">
        <v>203</v>
      </c>
      <c r="C68" s="141" t="s">
        <v>204</v>
      </c>
      <c r="D68" s="223">
        <v>0</v>
      </c>
      <c r="E68" s="223">
        <v>0.15</v>
      </c>
      <c r="F68" s="279">
        <v>0.15</v>
      </c>
      <c r="G68" s="259"/>
      <c r="H68" s="95">
        <v>600</v>
      </c>
      <c r="I68" s="130" t="s">
        <v>18</v>
      </c>
      <c r="J68" s="95"/>
      <c r="K68" s="95"/>
      <c r="L68" s="95"/>
      <c r="M68" s="290"/>
      <c r="N68" s="95"/>
      <c r="O68" s="1473"/>
      <c r="P68" s="95"/>
      <c r="Q68" s="95"/>
      <c r="R68" s="95"/>
      <c r="S68" s="95"/>
      <c r="T68" s="133">
        <v>46440050503</v>
      </c>
      <c r="U68" s="95"/>
    </row>
    <row r="69" spans="1:21" ht="12" customHeight="1" x14ac:dyDescent="0.2">
      <c r="A69" s="128"/>
      <c r="B69" s="128"/>
      <c r="C69" s="129"/>
      <c r="D69" s="231">
        <v>0.15</v>
      </c>
      <c r="E69" s="231">
        <v>0.3</v>
      </c>
      <c r="F69" s="280">
        <v>0.15</v>
      </c>
      <c r="G69" s="265">
        <v>0.3</v>
      </c>
      <c r="H69" s="97">
        <v>450</v>
      </c>
      <c r="I69" s="132" t="s">
        <v>17</v>
      </c>
      <c r="J69" s="97"/>
      <c r="K69" s="97"/>
      <c r="L69" s="97"/>
      <c r="M69" s="292"/>
      <c r="N69" s="97"/>
      <c r="O69" s="1475"/>
      <c r="P69" s="97"/>
      <c r="Q69" s="97"/>
      <c r="R69" s="97"/>
      <c r="S69" s="97"/>
      <c r="T69" s="135">
        <v>46440050503</v>
      </c>
      <c r="U69" s="97"/>
    </row>
    <row r="70" spans="1:21" ht="21.95" customHeight="1" x14ac:dyDescent="0.2">
      <c r="A70" s="122" t="s">
        <v>1643</v>
      </c>
      <c r="B70" s="122" t="s">
        <v>205</v>
      </c>
      <c r="C70" s="173" t="s">
        <v>206</v>
      </c>
      <c r="D70" s="251">
        <v>0</v>
      </c>
      <c r="E70" s="251">
        <v>0.25</v>
      </c>
      <c r="F70" s="272">
        <v>0.25</v>
      </c>
      <c r="G70" s="273">
        <v>0.25</v>
      </c>
      <c r="H70" s="104">
        <v>875</v>
      </c>
      <c r="I70" s="160" t="s">
        <v>16</v>
      </c>
      <c r="J70" s="104"/>
      <c r="K70" s="104"/>
      <c r="L70" s="104"/>
      <c r="M70" s="295"/>
      <c r="N70" s="104"/>
      <c r="O70" s="1478"/>
      <c r="P70" s="104"/>
      <c r="Q70" s="104"/>
      <c r="R70" s="104"/>
      <c r="S70" s="104"/>
      <c r="T70" s="104">
        <v>46440050519</v>
      </c>
      <c r="U70" s="104" t="s">
        <v>1359</v>
      </c>
    </row>
    <row r="71" spans="1:21" ht="12" customHeight="1" x14ac:dyDescent="0.2">
      <c r="A71" s="124" t="s">
        <v>1644</v>
      </c>
      <c r="B71" s="124" t="s">
        <v>207</v>
      </c>
      <c r="C71" s="174" t="s">
        <v>208</v>
      </c>
      <c r="D71" s="223">
        <v>0</v>
      </c>
      <c r="E71" s="223">
        <v>7.0000000000000007E-2</v>
      </c>
      <c r="F71" s="279">
        <v>7.0000000000000007E-2</v>
      </c>
      <c r="G71" s="259"/>
      <c r="H71" s="95">
        <v>210</v>
      </c>
      <c r="I71" s="155" t="s">
        <v>17</v>
      </c>
      <c r="J71" s="95"/>
      <c r="K71" s="95"/>
      <c r="L71" s="95"/>
      <c r="M71" s="290"/>
      <c r="N71" s="95"/>
      <c r="O71" s="1473"/>
      <c r="P71" s="95"/>
      <c r="Q71" s="95"/>
      <c r="R71" s="95"/>
      <c r="S71" s="95"/>
      <c r="T71" s="95">
        <v>46440050521</v>
      </c>
      <c r="U71" s="95" t="s">
        <v>1359</v>
      </c>
    </row>
    <row r="72" spans="1:21" ht="12" customHeight="1" x14ac:dyDescent="0.2">
      <c r="A72" s="128"/>
      <c r="B72" s="128"/>
      <c r="C72" s="146"/>
      <c r="D72" s="231">
        <v>7.0000000000000007E-2</v>
      </c>
      <c r="E72" s="231">
        <v>0.17</v>
      </c>
      <c r="F72" s="280">
        <v>0.1</v>
      </c>
      <c r="G72" s="265">
        <f>F71+F72</f>
        <v>0.17</v>
      </c>
      <c r="H72" s="97">
        <v>350</v>
      </c>
      <c r="I72" s="157" t="s">
        <v>16</v>
      </c>
      <c r="J72" s="97"/>
      <c r="K72" s="97"/>
      <c r="L72" s="97"/>
      <c r="M72" s="292"/>
      <c r="N72" s="97"/>
      <c r="O72" s="1475"/>
      <c r="P72" s="97"/>
      <c r="Q72" s="97"/>
      <c r="R72" s="97"/>
      <c r="S72" s="97"/>
      <c r="T72" s="97">
        <v>46440050521</v>
      </c>
      <c r="U72" s="97" t="s">
        <v>1359</v>
      </c>
    </row>
    <row r="73" spans="1:21" ht="12" customHeight="1" x14ac:dyDescent="0.2">
      <c r="A73" s="137" t="s">
        <v>1645</v>
      </c>
      <c r="B73" s="137" t="s">
        <v>209</v>
      </c>
      <c r="C73" s="148" t="s">
        <v>210</v>
      </c>
      <c r="D73" s="251">
        <v>0</v>
      </c>
      <c r="E73" s="251">
        <v>0.13</v>
      </c>
      <c r="F73" s="272">
        <v>0.13</v>
      </c>
      <c r="G73" s="273">
        <v>0.13</v>
      </c>
      <c r="H73" s="104">
        <v>390</v>
      </c>
      <c r="I73" s="160" t="s">
        <v>16</v>
      </c>
      <c r="J73" s="104"/>
      <c r="K73" s="104"/>
      <c r="L73" s="104"/>
      <c r="M73" s="295"/>
      <c r="N73" s="104"/>
      <c r="O73" s="1478"/>
      <c r="P73" s="104"/>
      <c r="Q73" s="104"/>
      <c r="R73" s="104"/>
      <c r="S73" s="104"/>
      <c r="T73" s="104">
        <v>46440050518</v>
      </c>
      <c r="U73" s="104"/>
    </row>
    <row r="74" spans="1:21" ht="12" customHeight="1" x14ac:dyDescent="0.2">
      <c r="A74" s="128" t="s">
        <v>1646</v>
      </c>
      <c r="B74" s="128" t="s">
        <v>163</v>
      </c>
      <c r="C74" s="149" t="s">
        <v>164</v>
      </c>
      <c r="D74" s="251">
        <v>0</v>
      </c>
      <c r="E74" s="251">
        <v>0.72</v>
      </c>
      <c r="F74" s="277">
        <v>0.72</v>
      </c>
      <c r="G74" s="273">
        <v>0.72</v>
      </c>
      <c r="H74" s="104">
        <v>2520</v>
      </c>
      <c r="I74" s="154" t="s">
        <v>16</v>
      </c>
      <c r="J74" s="104"/>
      <c r="K74" s="104"/>
      <c r="L74" s="104"/>
      <c r="M74" s="295"/>
      <c r="N74" s="104"/>
      <c r="O74" s="1478"/>
      <c r="P74" s="104"/>
      <c r="Q74" s="104"/>
      <c r="R74" s="104"/>
      <c r="S74" s="104"/>
      <c r="T74" s="165">
        <v>46440050516</v>
      </c>
      <c r="U74" s="104"/>
    </row>
    <row r="75" spans="1:21" ht="12" customHeight="1" x14ac:dyDescent="0.2">
      <c r="A75" s="124" t="s">
        <v>1647</v>
      </c>
      <c r="B75" s="124" t="s">
        <v>211</v>
      </c>
      <c r="C75" s="1623" t="s">
        <v>212</v>
      </c>
      <c r="D75" s="223">
        <v>0</v>
      </c>
      <c r="E75" s="223">
        <v>0.5</v>
      </c>
      <c r="F75" s="279">
        <v>0.5</v>
      </c>
      <c r="G75" s="259"/>
      <c r="H75" s="95">
        <v>1750</v>
      </c>
      <c r="I75" s="155" t="s">
        <v>16</v>
      </c>
      <c r="J75" s="95"/>
      <c r="K75" s="95"/>
      <c r="L75" s="95"/>
      <c r="M75" s="290"/>
      <c r="N75" s="95"/>
      <c r="O75" s="1473"/>
      <c r="P75" s="95"/>
      <c r="Q75" s="95"/>
      <c r="R75" s="95"/>
      <c r="S75" s="95"/>
      <c r="T75" s="1556">
        <v>46440040009</v>
      </c>
      <c r="U75" s="95"/>
    </row>
    <row r="76" spans="1:21" ht="12" customHeight="1" x14ac:dyDescent="0.2">
      <c r="A76" s="128"/>
      <c r="B76" s="128"/>
      <c r="C76" s="1624"/>
      <c r="D76" s="231">
        <v>0.5</v>
      </c>
      <c r="E76" s="231">
        <v>0.98</v>
      </c>
      <c r="F76" s="280">
        <v>0.48</v>
      </c>
      <c r="G76" s="265">
        <v>0.98</v>
      </c>
      <c r="H76" s="97">
        <v>1680</v>
      </c>
      <c r="I76" s="157" t="s">
        <v>16</v>
      </c>
      <c r="J76" s="97"/>
      <c r="K76" s="97"/>
      <c r="L76" s="97"/>
      <c r="M76" s="292"/>
      <c r="N76" s="97"/>
      <c r="O76" s="1475"/>
      <c r="P76" s="97"/>
      <c r="Q76" s="97"/>
      <c r="R76" s="97"/>
      <c r="S76" s="97"/>
      <c r="T76" s="97">
        <v>46440040064</v>
      </c>
      <c r="U76" s="97"/>
    </row>
    <row r="77" spans="1:21" ht="21.95" customHeight="1" x14ac:dyDescent="0.2">
      <c r="A77" s="120" t="s">
        <v>1648</v>
      </c>
      <c r="B77" s="120" t="s">
        <v>213</v>
      </c>
      <c r="C77" s="175" t="s">
        <v>214</v>
      </c>
      <c r="D77" s="274">
        <v>0</v>
      </c>
      <c r="E77" s="274">
        <v>0.16</v>
      </c>
      <c r="F77" s="278">
        <v>0.16</v>
      </c>
      <c r="G77" s="276">
        <v>0.16</v>
      </c>
      <c r="H77" s="104">
        <v>480</v>
      </c>
      <c r="I77" s="159" t="s">
        <v>16</v>
      </c>
      <c r="J77" s="104"/>
      <c r="K77" s="104"/>
      <c r="L77" s="104"/>
      <c r="M77" s="295"/>
      <c r="N77" s="104"/>
      <c r="O77" s="1478"/>
      <c r="P77" s="104"/>
      <c r="Q77" s="104"/>
      <c r="R77" s="104"/>
      <c r="S77" s="104"/>
      <c r="T77" s="111">
        <v>46440040067</v>
      </c>
      <c r="U77" s="104"/>
    </row>
    <row r="78" spans="1:21" ht="21.95" customHeight="1" x14ac:dyDescent="0.2">
      <c r="A78" s="122" t="s">
        <v>1649</v>
      </c>
      <c r="B78" s="122" t="s">
        <v>215</v>
      </c>
      <c r="C78" s="176" t="s">
        <v>216</v>
      </c>
      <c r="D78" s="251">
        <v>0</v>
      </c>
      <c r="E78" s="251">
        <v>1.18</v>
      </c>
      <c r="F78" s="272">
        <v>1.18</v>
      </c>
      <c r="G78" s="273">
        <v>1.18</v>
      </c>
      <c r="H78" s="104">
        <v>4130</v>
      </c>
      <c r="I78" s="160" t="s">
        <v>16</v>
      </c>
      <c r="J78" s="104"/>
      <c r="K78" s="104"/>
      <c r="L78" s="104"/>
      <c r="M78" s="295"/>
      <c r="N78" s="104"/>
      <c r="O78" s="1478"/>
      <c r="P78" s="104"/>
      <c r="Q78" s="104"/>
      <c r="R78" s="104"/>
      <c r="S78" s="104"/>
      <c r="T78" s="104">
        <v>46440040059</v>
      </c>
      <c r="U78" s="104"/>
    </row>
    <row r="79" spans="1:21" ht="5.0999999999999996" customHeight="1" x14ac:dyDescent="0.2">
      <c r="A79" s="28"/>
      <c r="B79" s="28"/>
      <c r="C79" s="29"/>
      <c r="F79" s="23"/>
      <c r="G79" s="23"/>
      <c r="M79" s="45"/>
      <c r="N79" s="41"/>
      <c r="R79" s="41"/>
      <c r="S79" s="41"/>
    </row>
    <row r="80" spans="1:21" ht="12" customHeight="1" x14ac:dyDescent="0.2">
      <c r="A80" s="30" t="s">
        <v>219</v>
      </c>
      <c r="B80" s="17"/>
      <c r="C80" s="17"/>
      <c r="D80" s="17"/>
      <c r="E80" s="17"/>
      <c r="F80" s="37"/>
      <c r="G80" s="304">
        <f>SUM(G8:G78)</f>
        <v>43.4</v>
      </c>
      <c r="H80" s="31">
        <f>SUM(H8:H78)</f>
        <v>193587</v>
      </c>
      <c r="I80" s="18"/>
      <c r="J80" s="8"/>
      <c r="K80" s="19"/>
      <c r="L80" s="20" t="s">
        <v>19</v>
      </c>
      <c r="M80" s="46">
        <f>SUM(M8:M78)</f>
        <v>54.5</v>
      </c>
      <c r="N80" s="42">
        <f>SUM(N8:N78)</f>
        <v>324</v>
      </c>
      <c r="Q80" s="20" t="s">
        <v>20</v>
      </c>
      <c r="R80" s="42">
        <f>SUM(R8:R78)</f>
        <v>500</v>
      </c>
      <c r="S80" s="42">
        <f>SUM(S8:S78)</f>
        <v>333</v>
      </c>
      <c r="T80" s="16"/>
    </row>
    <row r="81" spans="1:21" ht="12" customHeight="1" x14ac:dyDescent="0.2">
      <c r="A81" s="32" t="s">
        <v>21</v>
      </c>
      <c r="B81" s="21"/>
      <c r="C81" s="21"/>
      <c r="D81" s="21"/>
      <c r="E81" s="21"/>
      <c r="F81" s="37"/>
      <c r="G81" s="47">
        <f>SUMIF(I8:I78,"melnais",F8:F78)+SUMIF(I8:I78,"virsmas aps.",F8:F78)</f>
        <v>2.9600000000000004</v>
      </c>
      <c r="H81" s="48">
        <f>SUMIF(I8:I78,"melnais",H8:H78)+SUMIF(I8:I78,"virsmas aps.",H8:H78)</f>
        <v>13962</v>
      </c>
      <c r="I81" s="22"/>
      <c r="J81" s="23"/>
      <c r="K81" s="16"/>
      <c r="L81" s="16"/>
      <c r="M81" s="24"/>
      <c r="N81" s="24"/>
      <c r="Q81" s="16"/>
      <c r="R81" s="16"/>
      <c r="S81" s="16"/>
      <c r="T81" s="16"/>
    </row>
    <row r="82" spans="1:21" ht="12" customHeight="1" x14ac:dyDescent="0.2">
      <c r="A82" s="32" t="s">
        <v>22</v>
      </c>
      <c r="B82" s="21"/>
      <c r="C82" s="21"/>
      <c r="D82" s="21"/>
      <c r="E82" s="21"/>
      <c r="F82" s="37"/>
      <c r="G82" s="47">
        <f>SUMIF(I8:I78,"bruģis",F8:F78)</f>
        <v>0</v>
      </c>
      <c r="H82" s="48">
        <f>SUMIF(I8:I78,"bruģis",H8:H78)</f>
        <v>0</v>
      </c>
      <c r="J82" s="58"/>
      <c r="K82" s="58"/>
      <c r="L82" s="58"/>
      <c r="Q82" s="16"/>
      <c r="R82" s="16"/>
      <c r="S82" s="16"/>
      <c r="T82" s="16"/>
    </row>
    <row r="83" spans="1:21" ht="12" customHeight="1" x14ac:dyDescent="0.2">
      <c r="A83" s="32" t="s">
        <v>23</v>
      </c>
      <c r="B83" s="21"/>
      <c r="C83" s="21"/>
      <c r="D83" s="21"/>
      <c r="E83" s="21"/>
      <c r="F83" s="37"/>
      <c r="G83" s="47">
        <f>SUMIF(I8:I78,"grants",F8:F78)</f>
        <v>37.690000000000005</v>
      </c>
      <c r="H83" s="48">
        <f>SUMIF(I8:I78,"grants",H8:H78)</f>
        <v>171065</v>
      </c>
      <c r="J83" s="58"/>
      <c r="K83" s="16"/>
      <c r="L83" s="58" t="s">
        <v>46</v>
      </c>
      <c r="Q83" s="16"/>
      <c r="R83" s="16"/>
      <c r="S83" s="16"/>
      <c r="T83" s="16"/>
    </row>
    <row r="84" spans="1:21" ht="12" customHeight="1" x14ac:dyDescent="0.2">
      <c r="A84" s="32" t="s">
        <v>25</v>
      </c>
      <c r="B84" s="21"/>
      <c r="C84" s="21"/>
      <c r="D84" s="21"/>
      <c r="E84" s="21"/>
      <c r="F84" s="37"/>
      <c r="G84" s="47">
        <f>SUMIF(I8:I78,"cits segums",F8:F78)</f>
        <v>2.75</v>
      </c>
      <c r="H84" s="48">
        <f>SUMIF(I8:I78,"cits segums",H8:H78)</f>
        <v>8560</v>
      </c>
      <c r="I84" s="23"/>
      <c r="J84" s="8"/>
      <c r="K84" s="25"/>
      <c r="Q84" s="16"/>
      <c r="R84" s="16"/>
      <c r="S84" s="16"/>
      <c r="T84" s="16"/>
    </row>
    <row r="85" spans="1:21" ht="5.0999999999999996" customHeight="1" x14ac:dyDescent="0.2">
      <c r="A85" s="5"/>
      <c r="B85" s="5"/>
      <c r="C85" s="5"/>
      <c r="D85" s="5"/>
      <c r="E85" s="5"/>
      <c r="F85" s="26"/>
      <c r="G85" s="26"/>
      <c r="H85" s="33"/>
      <c r="I85" s="14"/>
      <c r="J85" s="8"/>
      <c r="K85" s="16"/>
      <c r="Q85" s="16"/>
      <c r="R85" s="16"/>
      <c r="S85" s="16"/>
      <c r="T85" s="16"/>
    </row>
    <row r="86" spans="1:21" ht="12" customHeight="1" x14ac:dyDescent="0.2">
      <c r="A86" s="4" t="s">
        <v>45</v>
      </c>
      <c r="B86" s="50" t="str">
        <f>AN!B65</f>
        <v>SIA "Ceļu inženieri" ceļu būvtehiķis Uldis Bite</v>
      </c>
      <c r="C86" s="50"/>
      <c r="D86" s="50"/>
      <c r="E86" s="50"/>
      <c r="F86" s="50"/>
      <c r="G86" s="27"/>
      <c r="H86" s="54" t="s">
        <v>41</v>
      </c>
      <c r="I86" s="1588" t="str">
        <f>AN!I65</f>
        <v>2024.gada 4.novembris</v>
      </c>
      <c r="J86" s="1588"/>
      <c r="K86" s="53"/>
      <c r="L86" s="54" t="s">
        <v>42</v>
      </c>
      <c r="M86" s="27"/>
      <c r="N86" s="27"/>
      <c r="Q86" s="16"/>
      <c r="R86" s="16"/>
      <c r="S86" s="16"/>
      <c r="T86" s="16"/>
    </row>
    <row r="87" spans="1:21" ht="5.0999999999999996" customHeight="1" x14ac:dyDescent="0.2">
      <c r="A87" s="6"/>
      <c r="B87" s="51"/>
      <c r="C87" s="51"/>
      <c r="D87" s="51"/>
      <c r="E87" s="51"/>
      <c r="F87" s="51"/>
      <c r="G87" s="57"/>
      <c r="H87" s="52"/>
      <c r="I87" s="51"/>
      <c r="J87" s="51"/>
      <c r="K87" s="52"/>
      <c r="L87" s="55"/>
      <c r="N87" s="57"/>
      <c r="O87" s="1481"/>
      <c r="P87" s="1482"/>
      <c r="Q87" s="16"/>
      <c r="R87" s="16"/>
      <c r="S87" s="16"/>
      <c r="T87" s="16"/>
    </row>
    <row r="88" spans="1:21" ht="12" customHeight="1" x14ac:dyDescent="0.2">
      <c r="A88" s="4" t="s">
        <v>44</v>
      </c>
      <c r="B88" s="50" t="str">
        <f>AN!B67</f>
        <v>Dobeles novada domes priekšsēdētājs Ivars Gorskis</v>
      </c>
      <c r="C88" s="50"/>
      <c r="D88" s="50"/>
      <c r="E88" s="50"/>
      <c r="F88" s="50"/>
      <c r="G88" s="27"/>
      <c r="H88" s="54" t="s">
        <v>41</v>
      </c>
      <c r="I88" s="1588"/>
      <c r="J88" s="1588"/>
      <c r="K88" s="53"/>
      <c r="L88" s="54" t="s">
        <v>42</v>
      </c>
      <c r="M88" s="27"/>
      <c r="N88" s="27"/>
      <c r="Q88" s="16"/>
      <c r="R88" s="16"/>
      <c r="S88" s="16"/>
      <c r="T88" s="16"/>
    </row>
    <row r="89" spans="1:21" ht="5.0999999999999996" customHeight="1" x14ac:dyDescent="0.2">
      <c r="A89" s="4"/>
      <c r="B89" s="51"/>
      <c r="C89" s="51"/>
      <c r="D89" s="51"/>
      <c r="E89" s="51"/>
      <c r="F89" s="51"/>
      <c r="G89" s="57"/>
      <c r="H89" s="52"/>
      <c r="I89" s="51"/>
      <c r="J89" s="51"/>
      <c r="K89" s="52"/>
      <c r="L89" s="55"/>
      <c r="N89" s="57"/>
      <c r="O89" s="1481"/>
      <c r="P89" s="1482"/>
      <c r="Q89" s="16"/>
      <c r="R89" s="16"/>
      <c r="S89" s="16"/>
      <c r="T89" s="16"/>
    </row>
    <row r="90" spans="1:21" ht="12" customHeight="1" x14ac:dyDescent="0.2">
      <c r="A90" s="4" t="s">
        <v>43</v>
      </c>
      <c r="B90" s="50" t="str">
        <f>AN!B69</f>
        <v>VSIA "Latvijas Valsts ceļi" Zemgales reģisonālā nodaļa</v>
      </c>
      <c r="C90" s="50"/>
      <c r="D90" s="50"/>
      <c r="E90" s="50"/>
      <c r="F90" s="50"/>
      <c r="G90" s="27"/>
      <c r="H90" s="54" t="s">
        <v>41</v>
      </c>
      <c r="I90" s="1588"/>
      <c r="J90" s="1588"/>
      <c r="K90" s="53"/>
      <c r="L90" s="54" t="s">
        <v>42</v>
      </c>
      <c r="M90" s="27"/>
      <c r="N90" s="27"/>
      <c r="Q90" s="16"/>
      <c r="R90" s="16"/>
      <c r="S90" s="16"/>
      <c r="T90" s="16"/>
    </row>
    <row r="91" spans="1:21" ht="5.0999999999999996" customHeight="1" x14ac:dyDescent="0.2">
      <c r="D91" s="1589"/>
      <c r="E91" s="1589"/>
      <c r="F91" s="1589"/>
      <c r="G91" s="1590"/>
      <c r="H91" s="1590"/>
      <c r="I91" s="1589"/>
      <c r="J91" s="1589"/>
      <c r="K91" s="1590"/>
      <c r="L91" s="1590"/>
      <c r="N91" s="1591"/>
      <c r="O91" s="1591"/>
      <c r="P91" s="1482"/>
    </row>
    <row r="92" spans="1:21" ht="14.1" customHeight="1" x14ac:dyDescent="0.25">
      <c r="A92" s="16"/>
      <c r="B92" s="1592" t="s">
        <v>338</v>
      </c>
      <c r="C92" s="1592"/>
      <c r="D92" s="1592"/>
      <c r="E92" s="1592"/>
      <c r="F92" s="1592"/>
      <c r="G92" s="1592"/>
      <c r="H92" s="1592"/>
      <c r="I92" s="1592"/>
      <c r="J92" s="1592"/>
      <c r="K92" s="1592"/>
      <c r="L92" s="1592"/>
      <c r="M92" s="1592"/>
      <c r="N92" s="1592"/>
      <c r="O92" s="1592"/>
      <c r="P92" s="1592"/>
      <c r="Q92" s="1592"/>
      <c r="R92" s="1592"/>
      <c r="S92" s="1592"/>
      <c r="T92" s="1592"/>
      <c r="U92" s="56"/>
    </row>
  </sheetData>
  <mergeCells count="35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B92:T92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L49:L50"/>
    <mergeCell ref="I86:J86"/>
    <mergeCell ref="I90:J90"/>
    <mergeCell ref="D91:L91"/>
    <mergeCell ref="C75:C76"/>
    <mergeCell ref="C36:C37"/>
    <mergeCell ref="N91:O91"/>
    <mergeCell ref="C26:C27"/>
    <mergeCell ref="C31:C32"/>
    <mergeCell ref="C43:C44"/>
    <mergeCell ref="C49:C50"/>
    <mergeCell ref="I88:J88"/>
  </mergeCells>
  <phoneticPr fontId="1" type="noConversion"/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DF6-56CA-44CC-ACBB-125892E9C62D}">
  <dimension ref="A1:U106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220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23" t="s">
        <v>1688</v>
      </c>
      <c r="B8" s="123" t="s">
        <v>280</v>
      </c>
      <c r="C8" s="206" t="s">
        <v>281</v>
      </c>
      <c r="D8" s="222">
        <v>0</v>
      </c>
      <c r="E8" s="223">
        <v>2.7</v>
      </c>
      <c r="F8" s="224">
        <v>2.7</v>
      </c>
      <c r="G8" s="225">
        <f>F8</f>
        <v>2.7</v>
      </c>
      <c r="H8" s="210">
        <v>14850</v>
      </c>
      <c r="I8" s="85" t="s">
        <v>17</v>
      </c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510">
        <v>46460010122</v>
      </c>
      <c r="U8" s="104"/>
    </row>
    <row r="9" spans="1:21" ht="12" customHeight="1" x14ac:dyDescent="0.2">
      <c r="A9" s="119" t="s">
        <v>1689</v>
      </c>
      <c r="B9" s="119" t="s">
        <v>282</v>
      </c>
      <c r="C9" s="1636" t="s">
        <v>283</v>
      </c>
      <c r="D9" s="222">
        <v>0</v>
      </c>
      <c r="E9" s="223">
        <v>1.53</v>
      </c>
      <c r="F9" s="224">
        <v>1.53</v>
      </c>
      <c r="G9" s="225"/>
      <c r="H9" s="210">
        <v>6120</v>
      </c>
      <c r="I9" s="85" t="s">
        <v>16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1510">
        <v>46460050056</v>
      </c>
      <c r="U9" s="95"/>
    </row>
    <row r="10" spans="1:21" ht="12" customHeight="1" x14ac:dyDescent="0.2">
      <c r="A10" s="121"/>
      <c r="B10" s="121"/>
      <c r="C10" s="1637"/>
      <c r="D10" s="230">
        <v>1.53</v>
      </c>
      <c r="E10" s="231">
        <v>4.4000000000000004</v>
      </c>
      <c r="F10" s="232">
        <v>2.87</v>
      </c>
      <c r="G10" s="233">
        <f>SUM(F9:F10)</f>
        <v>4.4000000000000004</v>
      </c>
      <c r="H10" s="202">
        <v>8720</v>
      </c>
      <c r="I10" s="207" t="s">
        <v>16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1511">
        <v>46460010135</v>
      </c>
      <c r="U10" s="97"/>
    </row>
    <row r="11" spans="1:21" ht="12" customHeight="1" x14ac:dyDescent="0.2">
      <c r="A11" s="211" t="s">
        <v>1690</v>
      </c>
      <c r="B11" s="211" t="s">
        <v>226</v>
      </c>
      <c r="C11" s="186" t="s">
        <v>227</v>
      </c>
      <c r="D11" s="222">
        <v>0</v>
      </c>
      <c r="E11" s="223">
        <v>2.16</v>
      </c>
      <c r="F11" s="224">
        <v>2.16</v>
      </c>
      <c r="G11" s="225"/>
      <c r="H11" s="210">
        <v>7992</v>
      </c>
      <c r="I11" s="85" t="s">
        <v>16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1510">
        <v>46460020063</v>
      </c>
      <c r="U11" s="95"/>
    </row>
    <row r="12" spans="1:21" ht="12" customHeight="1" x14ac:dyDescent="0.2">
      <c r="A12" s="212"/>
      <c r="B12" s="212"/>
      <c r="C12" s="187"/>
      <c r="D12" s="230">
        <v>2.16</v>
      </c>
      <c r="E12" s="231">
        <v>2.48</v>
      </c>
      <c r="F12" s="232">
        <v>0.32</v>
      </c>
      <c r="G12" s="233">
        <f>SUM(F11:F12)</f>
        <v>2.48</v>
      </c>
      <c r="H12" s="202">
        <v>1184</v>
      </c>
      <c r="I12" s="188" t="s">
        <v>16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1511">
        <v>46460030146</v>
      </c>
      <c r="U12" s="97"/>
    </row>
    <row r="13" spans="1:21" ht="12" customHeight="1" x14ac:dyDescent="0.2">
      <c r="A13" s="211" t="s">
        <v>1691</v>
      </c>
      <c r="B13" s="211" t="s">
        <v>228</v>
      </c>
      <c r="C13" s="1634" t="s">
        <v>229</v>
      </c>
      <c r="D13" s="222">
        <v>0</v>
      </c>
      <c r="E13" s="223">
        <v>0.18</v>
      </c>
      <c r="F13" s="224">
        <v>0.18</v>
      </c>
      <c r="G13" s="225"/>
      <c r="H13" s="210">
        <v>900</v>
      </c>
      <c r="I13" s="85" t="s">
        <v>16</v>
      </c>
      <c r="J13" s="85"/>
      <c r="K13" s="95"/>
      <c r="L13" s="95"/>
      <c r="M13" s="95"/>
      <c r="N13" s="95"/>
      <c r="O13" s="95"/>
      <c r="P13" s="95"/>
      <c r="Q13" s="95"/>
      <c r="R13" s="95"/>
      <c r="S13" s="95"/>
      <c r="T13" s="95">
        <v>46460020094</v>
      </c>
      <c r="U13" s="95"/>
    </row>
    <row r="14" spans="1:21" ht="12" customHeight="1" x14ac:dyDescent="0.2">
      <c r="A14" s="213"/>
      <c r="B14" s="213"/>
      <c r="C14" s="1635"/>
      <c r="D14" s="226">
        <v>0.18</v>
      </c>
      <c r="E14" s="227">
        <v>0.98</v>
      </c>
      <c r="F14" s="228">
        <v>0.8</v>
      </c>
      <c r="G14" s="229"/>
      <c r="H14" s="301">
        <v>4000</v>
      </c>
      <c r="I14" s="88" t="s">
        <v>16</v>
      </c>
      <c r="J14" s="88"/>
      <c r="K14" s="96"/>
      <c r="L14" s="96"/>
      <c r="M14" s="96"/>
      <c r="N14" s="96"/>
      <c r="O14" s="96"/>
      <c r="P14" s="96"/>
      <c r="Q14" s="96"/>
      <c r="R14" s="96"/>
      <c r="S14" s="96"/>
      <c r="T14" s="96">
        <v>46460110365</v>
      </c>
      <c r="U14" s="96"/>
    </row>
    <row r="15" spans="1:21" ht="12" customHeight="1" x14ac:dyDescent="0.2">
      <c r="A15" s="214"/>
      <c r="B15" s="214"/>
      <c r="C15" s="190"/>
      <c r="D15" s="282">
        <v>0.98</v>
      </c>
      <c r="E15" s="283">
        <v>1.62</v>
      </c>
      <c r="F15" s="232">
        <v>0.64</v>
      </c>
      <c r="G15" s="233">
        <f>SUM(F13:F15)</f>
        <v>1.62</v>
      </c>
      <c r="H15" s="202">
        <v>3200</v>
      </c>
      <c r="I15" s="191" t="s">
        <v>16</v>
      </c>
      <c r="J15" s="191"/>
      <c r="K15" s="97"/>
      <c r="L15" s="97"/>
      <c r="M15" s="97"/>
      <c r="N15" s="97"/>
      <c r="O15" s="97"/>
      <c r="P15" s="97"/>
      <c r="Q15" s="97"/>
      <c r="R15" s="97"/>
      <c r="S15" s="97"/>
      <c r="T15" s="97">
        <v>46460030144</v>
      </c>
      <c r="U15" s="97"/>
    </row>
    <row r="16" spans="1:21" ht="12" customHeight="1" x14ac:dyDescent="0.2">
      <c r="A16" s="211" t="s">
        <v>1692</v>
      </c>
      <c r="B16" s="211" t="s">
        <v>230</v>
      </c>
      <c r="C16" s="186" t="s">
        <v>231</v>
      </c>
      <c r="D16" s="222">
        <v>0</v>
      </c>
      <c r="E16" s="223">
        <v>1.02</v>
      </c>
      <c r="F16" s="224">
        <v>1.02</v>
      </c>
      <c r="G16" s="225"/>
      <c r="H16" s="210">
        <v>3060</v>
      </c>
      <c r="I16" s="85" t="s">
        <v>16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1510">
        <v>46460120589</v>
      </c>
      <c r="U16" s="95"/>
    </row>
    <row r="17" spans="1:21" ht="12" customHeight="1" x14ac:dyDescent="0.2">
      <c r="A17" s="212"/>
      <c r="B17" s="212"/>
      <c r="C17" s="187"/>
      <c r="D17" s="230">
        <v>1.02</v>
      </c>
      <c r="E17" s="231">
        <v>1.0900000000000001</v>
      </c>
      <c r="F17" s="232">
        <v>7.0000000000000007E-2</v>
      </c>
      <c r="G17" s="233">
        <f>SUM(F16:F17)</f>
        <v>1.0900000000000001</v>
      </c>
      <c r="H17" s="202">
        <v>210</v>
      </c>
      <c r="I17" s="188" t="s">
        <v>16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1511">
        <v>46460030185</v>
      </c>
      <c r="U17" s="97"/>
    </row>
    <row r="18" spans="1:21" ht="12" customHeight="1" x14ac:dyDescent="0.2">
      <c r="A18" s="211" t="s">
        <v>1693</v>
      </c>
      <c r="B18" s="211" t="s">
        <v>232</v>
      </c>
      <c r="C18" s="1634" t="s">
        <v>233</v>
      </c>
      <c r="D18" s="222">
        <v>0</v>
      </c>
      <c r="E18" s="223">
        <v>0.06</v>
      </c>
      <c r="F18" s="224">
        <v>0.06</v>
      </c>
      <c r="G18" s="225"/>
      <c r="H18" s="210">
        <v>270</v>
      </c>
      <c r="I18" s="85" t="s">
        <v>16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510">
        <v>46460040115</v>
      </c>
      <c r="U18" s="95"/>
    </row>
    <row r="19" spans="1:21" ht="12" customHeight="1" x14ac:dyDescent="0.2">
      <c r="A19" s="213"/>
      <c r="B19" s="213"/>
      <c r="C19" s="1635"/>
      <c r="D19" s="226">
        <v>0.06</v>
      </c>
      <c r="E19" s="227">
        <v>3.13</v>
      </c>
      <c r="F19" s="228">
        <v>3.07</v>
      </c>
      <c r="G19" s="229"/>
      <c r="H19" s="301">
        <v>13815</v>
      </c>
      <c r="I19" s="88" t="s">
        <v>16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1512">
        <v>46460030145</v>
      </c>
      <c r="U19" s="96"/>
    </row>
    <row r="20" spans="1:21" ht="12" customHeight="1" x14ac:dyDescent="0.2">
      <c r="A20" s="214"/>
      <c r="B20" s="214"/>
      <c r="C20" s="190"/>
      <c r="D20" s="282">
        <v>3.13</v>
      </c>
      <c r="E20" s="283">
        <v>4.7300000000000004</v>
      </c>
      <c r="F20" s="232">
        <v>1.6</v>
      </c>
      <c r="G20" s="233">
        <f>SUM(F18:F20)</f>
        <v>4.7300000000000004</v>
      </c>
      <c r="H20" s="202">
        <v>7200</v>
      </c>
      <c r="I20" s="191" t="s">
        <v>18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1511">
        <v>46460030145</v>
      </c>
      <c r="U20" s="97"/>
    </row>
    <row r="21" spans="1:21" ht="12" customHeight="1" x14ac:dyDescent="0.2">
      <c r="A21" s="119" t="s">
        <v>1694</v>
      </c>
      <c r="B21" s="119" t="s">
        <v>234</v>
      </c>
      <c r="C21" s="1636" t="s">
        <v>235</v>
      </c>
      <c r="D21" s="222">
        <v>0</v>
      </c>
      <c r="E21" s="223">
        <v>0.09</v>
      </c>
      <c r="F21" s="224">
        <v>0.09</v>
      </c>
      <c r="G21" s="225"/>
      <c r="H21" s="210">
        <v>360</v>
      </c>
      <c r="I21" s="85" t="s">
        <v>18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1510">
        <v>46460030168</v>
      </c>
      <c r="U21" s="95"/>
    </row>
    <row r="22" spans="1:21" ht="12" customHeight="1" x14ac:dyDescent="0.2">
      <c r="A22" s="121"/>
      <c r="B22" s="121"/>
      <c r="C22" s="1637"/>
      <c r="D22" s="230">
        <v>0.09</v>
      </c>
      <c r="E22" s="231">
        <v>0.56000000000000005</v>
      </c>
      <c r="F22" s="232">
        <v>0.47</v>
      </c>
      <c r="G22" s="233">
        <f>SUM(F21:F22)</f>
        <v>0.55999999999999994</v>
      </c>
      <c r="H22" s="202">
        <v>1410</v>
      </c>
      <c r="I22" s="90" t="s">
        <v>16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1513">
        <v>46460030070003</v>
      </c>
      <c r="U22" s="97"/>
    </row>
    <row r="23" spans="1:21" ht="12" customHeight="1" x14ac:dyDescent="0.2">
      <c r="A23" s="119" t="s">
        <v>1658</v>
      </c>
      <c r="B23" s="119" t="s">
        <v>284</v>
      </c>
      <c r="C23" s="192" t="s">
        <v>285</v>
      </c>
      <c r="D23" s="222">
        <v>0</v>
      </c>
      <c r="E23" s="223">
        <v>0.05</v>
      </c>
      <c r="F23" s="224">
        <v>0.05</v>
      </c>
      <c r="G23" s="225"/>
      <c r="H23" s="210">
        <v>250</v>
      </c>
      <c r="I23" s="85" t="s">
        <v>18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1510">
        <v>46460030172</v>
      </c>
      <c r="U23" s="95" t="s">
        <v>1375</v>
      </c>
    </row>
    <row r="24" spans="1:21" ht="12" customHeight="1" x14ac:dyDescent="0.2">
      <c r="A24" s="220"/>
      <c r="B24" s="220"/>
      <c r="C24" s="193"/>
      <c r="D24" s="230">
        <v>0.05</v>
      </c>
      <c r="E24" s="231">
        <v>0.16999999999999998</v>
      </c>
      <c r="F24" s="232">
        <v>0.12</v>
      </c>
      <c r="G24" s="233">
        <f>SUM(F23:F24)</f>
        <v>0.16999999999999998</v>
      </c>
      <c r="H24" s="202">
        <v>360</v>
      </c>
      <c r="I24" s="188" t="s">
        <v>16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1511">
        <v>46460030172</v>
      </c>
      <c r="U24" s="97" t="s">
        <v>1375</v>
      </c>
    </row>
    <row r="25" spans="1:21" ht="21.95" customHeight="1" x14ac:dyDescent="0.2">
      <c r="A25" s="122" t="s">
        <v>1659</v>
      </c>
      <c r="B25" s="122" t="s">
        <v>236</v>
      </c>
      <c r="C25" s="115" t="s">
        <v>237</v>
      </c>
      <c r="D25" s="250">
        <v>0</v>
      </c>
      <c r="E25" s="251">
        <v>0.17</v>
      </c>
      <c r="F25" s="240">
        <v>0.17</v>
      </c>
      <c r="G25" s="241">
        <f>F25</f>
        <v>0.17</v>
      </c>
      <c r="H25" s="300">
        <v>510</v>
      </c>
      <c r="I25" s="109" t="s">
        <v>16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514">
        <v>46460030170</v>
      </c>
      <c r="U25" s="104" t="s">
        <v>1375</v>
      </c>
    </row>
    <row r="26" spans="1:21" ht="21.95" customHeight="1" x14ac:dyDescent="0.2">
      <c r="A26" s="122" t="s">
        <v>1660</v>
      </c>
      <c r="B26" s="122" t="s">
        <v>238</v>
      </c>
      <c r="C26" s="115" t="s">
        <v>239</v>
      </c>
      <c r="D26" s="250">
        <v>0</v>
      </c>
      <c r="E26" s="251">
        <v>0.06</v>
      </c>
      <c r="F26" s="240">
        <v>0.06</v>
      </c>
      <c r="G26" s="241">
        <f>F26</f>
        <v>0.06</v>
      </c>
      <c r="H26" s="300">
        <v>180</v>
      </c>
      <c r="I26" s="109" t="s">
        <v>16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514">
        <v>46460030139</v>
      </c>
      <c r="U26" s="104" t="s">
        <v>1375</v>
      </c>
    </row>
    <row r="27" spans="1:21" ht="12" customHeight="1" x14ac:dyDescent="0.2">
      <c r="A27" s="211" t="s">
        <v>1661</v>
      </c>
      <c r="B27" s="211" t="s">
        <v>240</v>
      </c>
      <c r="C27" s="186" t="s">
        <v>241</v>
      </c>
      <c r="D27" s="222">
        <v>0</v>
      </c>
      <c r="E27" s="223">
        <v>0.2</v>
      </c>
      <c r="F27" s="224">
        <v>0.2</v>
      </c>
      <c r="G27" s="225"/>
      <c r="H27" s="210">
        <v>700</v>
      </c>
      <c r="I27" s="85" t="s">
        <v>16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510">
        <v>46460040118</v>
      </c>
      <c r="U27" s="95"/>
    </row>
    <row r="28" spans="1:21" ht="12" customHeight="1" x14ac:dyDescent="0.2">
      <c r="A28" s="213"/>
      <c r="B28" s="213"/>
      <c r="C28" s="189"/>
      <c r="D28" s="284">
        <v>0.2</v>
      </c>
      <c r="E28" s="274">
        <v>0.28000000000000003</v>
      </c>
      <c r="F28" s="255">
        <v>0.08</v>
      </c>
      <c r="G28" s="256"/>
      <c r="H28" s="203">
        <v>280</v>
      </c>
      <c r="I28" s="178" t="s">
        <v>16</v>
      </c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515">
        <v>46460040039004</v>
      </c>
      <c r="U28" s="111"/>
    </row>
    <row r="29" spans="1:21" ht="12" customHeight="1" x14ac:dyDescent="0.2">
      <c r="A29" s="212"/>
      <c r="B29" s="212"/>
      <c r="C29" s="187"/>
      <c r="D29" s="230">
        <v>0.28000000000000003</v>
      </c>
      <c r="E29" s="231">
        <v>0.5</v>
      </c>
      <c r="F29" s="232">
        <v>0.22</v>
      </c>
      <c r="G29" s="233">
        <f>SUM(F27:F29)</f>
        <v>0.5</v>
      </c>
      <c r="H29" s="202">
        <v>700</v>
      </c>
      <c r="I29" s="188" t="s">
        <v>16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1511">
        <v>46460040117</v>
      </c>
      <c r="U29" s="97"/>
    </row>
    <row r="30" spans="1:21" ht="12" customHeight="1" x14ac:dyDescent="0.2">
      <c r="A30" s="211" t="s">
        <v>1662</v>
      </c>
      <c r="B30" s="211" t="s">
        <v>242</v>
      </c>
      <c r="C30" s="186" t="s">
        <v>243</v>
      </c>
      <c r="D30" s="222">
        <v>0</v>
      </c>
      <c r="E30" s="223">
        <v>0.36</v>
      </c>
      <c r="F30" s="224">
        <v>0.36</v>
      </c>
      <c r="G30" s="225"/>
      <c r="H30" s="210">
        <v>1440</v>
      </c>
      <c r="I30" s="85" t="s">
        <v>16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1510">
        <v>46460040121</v>
      </c>
      <c r="U30" s="95"/>
    </row>
    <row r="31" spans="1:21" ht="12" customHeight="1" x14ac:dyDescent="0.2">
      <c r="A31" s="213"/>
      <c r="B31" s="213"/>
      <c r="C31" s="189"/>
      <c r="D31" s="284">
        <v>0.36</v>
      </c>
      <c r="E31" s="274">
        <v>0.85</v>
      </c>
      <c r="F31" s="255">
        <v>0.49</v>
      </c>
      <c r="G31" s="256"/>
      <c r="H31" s="203">
        <v>1568</v>
      </c>
      <c r="I31" s="178" t="s">
        <v>16</v>
      </c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516">
        <v>46460040133</v>
      </c>
      <c r="U31" s="111"/>
    </row>
    <row r="32" spans="1:21" ht="12" customHeight="1" x14ac:dyDescent="0.2">
      <c r="A32" s="212"/>
      <c r="B32" s="212"/>
      <c r="C32" s="187"/>
      <c r="D32" s="230">
        <v>0.85</v>
      </c>
      <c r="E32" s="231">
        <v>1</v>
      </c>
      <c r="F32" s="232">
        <v>0.15</v>
      </c>
      <c r="G32" s="233">
        <f>SUM(F30:F32)</f>
        <v>1</v>
      </c>
      <c r="H32" s="202">
        <v>480</v>
      </c>
      <c r="I32" s="188" t="s">
        <v>16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1513">
        <v>46460040144001</v>
      </c>
      <c r="U32" s="97"/>
    </row>
    <row r="33" spans="1:21" ht="12" customHeight="1" x14ac:dyDescent="0.2">
      <c r="A33" s="211" t="s">
        <v>1663</v>
      </c>
      <c r="B33" s="211" t="s">
        <v>244</v>
      </c>
      <c r="C33" s="186" t="s">
        <v>245</v>
      </c>
      <c r="D33" s="222">
        <v>0</v>
      </c>
      <c r="E33" s="223">
        <v>0.36</v>
      </c>
      <c r="F33" s="224">
        <v>0.36</v>
      </c>
      <c r="G33" s="225"/>
      <c r="H33" s="210">
        <v>1332</v>
      </c>
      <c r="I33" s="85" t="s">
        <v>16</v>
      </c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1510">
        <v>46460040151</v>
      </c>
      <c r="U33" s="95"/>
    </row>
    <row r="34" spans="1:21" ht="12" customHeight="1" x14ac:dyDescent="0.2">
      <c r="A34" s="212"/>
      <c r="B34" s="212"/>
      <c r="C34" s="187"/>
      <c r="D34" s="230">
        <v>0.54</v>
      </c>
      <c r="E34" s="231">
        <v>1.32</v>
      </c>
      <c r="F34" s="232">
        <v>0.78</v>
      </c>
      <c r="G34" s="233">
        <f>SUM(F33:F34)</f>
        <v>1.1400000000000001</v>
      </c>
      <c r="H34" s="202">
        <v>2340</v>
      </c>
      <c r="I34" s="188" t="s">
        <v>16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1511">
        <v>46460040119</v>
      </c>
      <c r="U34" s="97"/>
    </row>
    <row r="35" spans="1:21" ht="12" customHeight="1" x14ac:dyDescent="0.2">
      <c r="A35" s="215" t="s">
        <v>1664</v>
      </c>
      <c r="B35" s="215" t="s">
        <v>246</v>
      </c>
      <c r="C35" s="194" t="s">
        <v>247</v>
      </c>
      <c r="D35" s="222">
        <v>0</v>
      </c>
      <c r="E35" s="223">
        <v>0.14000000000000001</v>
      </c>
      <c r="F35" s="224">
        <v>0.14000000000000001</v>
      </c>
      <c r="G35" s="241">
        <f>F35</f>
        <v>0.14000000000000001</v>
      </c>
      <c r="H35" s="302">
        <v>532</v>
      </c>
      <c r="I35" s="85" t="s">
        <v>18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1510">
        <v>46460070016</v>
      </c>
      <c r="U35" s="95"/>
    </row>
    <row r="36" spans="1:21" ht="21.95" customHeight="1" x14ac:dyDescent="0.2">
      <c r="A36" s="123" t="s">
        <v>1665</v>
      </c>
      <c r="B36" s="123" t="s">
        <v>248</v>
      </c>
      <c r="C36" s="195" t="s">
        <v>249</v>
      </c>
      <c r="D36" s="222">
        <v>0</v>
      </c>
      <c r="E36" s="223">
        <v>1.88</v>
      </c>
      <c r="F36" s="240">
        <v>1.88</v>
      </c>
      <c r="G36" s="241">
        <f t="shared" ref="G36:G38" si="0">F36</f>
        <v>1.88</v>
      </c>
      <c r="H36" s="302">
        <v>6360</v>
      </c>
      <c r="I36" s="108" t="s">
        <v>16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510">
        <v>46460060088</v>
      </c>
      <c r="U36" s="104"/>
    </row>
    <row r="37" spans="1:21" ht="12" customHeight="1" x14ac:dyDescent="0.2">
      <c r="A37" s="122" t="s">
        <v>1666</v>
      </c>
      <c r="B37" s="122" t="s">
        <v>250</v>
      </c>
      <c r="C37" s="196" t="s">
        <v>251</v>
      </c>
      <c r="D37" s="250">
        <v>0</v>
      </c>
      <c r="E37" s="251">
        <v>1.51</v>
      </c>
      <c r="F37" s="240">
        <v>1.51</v>
      </c>
      <c r="G37" s="241">
        <f t="shared" si="0"/>
        <v>1.51</v>
      </c>
      <c r="H37" s="300">
        <v>4530</v>
      </c>
      <c r="I37" s="109" t="s">
        <v>16</v>
      </c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514">
        <v>46460060107</v>
      </c>
      <c r="U37" s="104"/>
    </row>
    <row r="38" spans="1:21" ht="21.95" customHeight="1" x14ac:dyDescent="0.2">
      <c r="A38" s="216" t="s">
        <v>1667</v>
      </c>
      <c r="B38" s="216" t="s">
        <v>252</v>
      </c>
      <c r="C38" s="197" t="s">
        <v>253</v>
      </c>
      <c r="D38" s="246">
        <v>0.58000000000000007</v>
      </c>
      <c r="E38" s="247">
        <v>1.9200000000000002</v>
      </c>
      <c r="F38" s="248">
        <v>1.34</v>
      </c>
      <c r="G38" s="241">
        <f t="shared" si="0"/>
        <v>1.34</v>
      </c>
      <c r="H38" s="303">
        <v>5360</v>
      </c>
      <c r="I38" s="107" t="s">
        <v>16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204">
        <v>46460060109</v>
      </c>
      <c r="U38" s="104"/>
    </row>
    <row r="39" spans="1:21" ht="12" customHeight="1" x14ac:dyDescent="0.2">
      <c r="A39" s="211" t="s">
        <v>1668</v>
      </c>
      <c r="B39" s="211" t="s">
        <v>254</v>
      </c>
      <c r="C39" s="186" t="s">
        <v>255</v>
      </c>
      <c r="D39" s="222">
        <v>0</v>
      </c>
      <c r="E39" s="223">
        <v>2.2599999999999998</v>
      </c>
      <c r="F39" s="224">
        <v>2.2599999999999998</v>
      </c>
      <c r="G39" s="225"/>
      <c r="H39" s="210">
        <v>11300</v>
      </c>
      <c r="I39" s="85" t="s">
        <v>16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1510">
        <v>46460080300</v>
      </c>
      <c r="U39" s="95"/>
    </row>
    <row r="40" spans="1:21" ht="12" customHeight="1" x14ac:dyDescent="0.2">
      <c r="A40" s="212"/>
      <c r="B40" s="212"/>
      <c r="C40" s="187"/>
      <c r="D40" s="230">
        <v>2.2599999999999998</v>
      </c>
      <c r="E40" s="231">
        <v>2.2999999999999998</v>
      </c>
      <c r="F40" s="232">
        <v>0.04</v>
      </c>
      <c r="G40" s="233">
        <f>SUM(F39:F40)</f>
        <v>2.2999999999999998</v>
      </c>
      <c r="H40" s="202">
        <v>200</v>
      </c>
      <c r="I40" s="188" t="s">
        <v>18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1511">
        <v>46460080300</v>
      </c>
      <c r="U40" s="97"/>
    </row>
    <row r="41" spans="1:21" ht="12" customHeight="1" x14ac:dyDescent="0.2">
      <c r="A41" s="215" t="s">
        <v>1669</v>
      </c>
      <c r="B41" s="215" t="s">
        <v>256</v>
      </c>
      <c r="C41" s="194" t="s">
        <v>257</v>
      </c>
      <c r="D41" s="222">
        <v>0</v>
      </c>
      <c r="E41" s="223">
        <v>2.29</v>
      </c>
      <c r="F41" s="224">
        <v>2.29</v>
      </c>
      <c r="G41" s="241">
        <f>F41</f>
        <v>2.29</v>
      </c>
      <c r="H41" s="302">
        <v>9618</v>
      </c>
      <c r="I41" s="85" t="s">
        <v>16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510">
        <v>46460080344</v>
      </c>
      <c r="U41" s="104"/>
    </row>
    <row r="42" spans="1:21" ht="12" customHeight="1" x14ac:dyDescent="0.2">
      <c r="A42" s="217" t="s">
        <v>1670</v>
      </c>
      <c r="B42" s="217" t="s">
        <v>258</v>
      </c>
      <c r="C42" s="198" t="s">
        <v>259</v>
      </c>
      <c r="D42" s="250">
        <v>0</v>
      </c>
      <c r="E42" s="251">
        <v>2.96</v>
      </c>
      <c r="F42" s="285">
        <v>2.96</v>
      </c>
      <c r="G42" s="241">
        <f t="shared" ref="G42" si="1">F42</f>
        <v>2.96</v>
      </c>
      <c r="H42" s="302">
        <v>17760</v>
      </c>
      <c r="I42" s="180" t="s">
        <v>18</v>
      </c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514">
        <v>46460080301</v>
      </c>
      <c r="U42" s="104"/>
    </row>
    <row r="43" spans="1:21" ht="12" customHeight="1" x14ac:dyDescent="0.2">
      <c r="A43" s="123" t="s">
        <v>1671</v>
      </c>
      <c r="B43" s="123" t="s">
        <v>286</v>
      </c>
      <c r="C43" s="114" t="s">
        <v>287</v>
      </c>
      <c r="D43" s="222">
        <v>0</v>
      </c>
      <c r="E43" s="223">
        <v>0.25</v>
      </c>
      <c r="F43" s="240">
        <v>0.25</v>
      </c>
      <c r="G43" s="252">
        <f>F43</f>
        <v>0.25</v>
      </c>
      <c r="H43" s="302">
        <v>1715</v>
      </c>
      <c r="I43" s="108" t="s">
        <v>18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510">
        <v>46460080395</v>
      </c>
      <c r="U43" s="104"/>
    </row>
    <row r="44" spans="1:21" ht="12" customHeight="1" x14ac:dyDescent="0.2">
      <c r="A44" s="122" t="s">
        <v>1672</v>
      </c>
      <c r="B44" s="122" t="s">
        <v>222</v>
      </c>
      <c r="C44" s="185" t="s">
        <v>223</v>
      </c>
      <c r="D44" s="238">
        <v>0</v>
      </c>
      <c r="E44" s="239">
        <v>2.04</v>
      </c>
      <c r="F44" s="240">
        <v>2.04</v>
      </c>
      <c r="G44" s="241">
        <f>F44</f>
        <v>2.04</v>
      </c>
      <c r="H44" s="300">
        <v>12240</v>
      </c>
      <c r="I44" s="103" t="s">
        <v>18</v>
      </c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514">
        <v>46460080309</v>
      </c>
      <c r="U44" s="104"/>
    </row>
    <row r="45" spans="1:21" ht="12" customHeight="1" x14ac:dyDescent="0.2">
      <c r="A45" s="211" t="s">
        <v>1673</v>
      </c>
      <c r="B45" s="211" t="s">
        <v>260</v>
      </c>
      <c r="C45" s="186" t="s">
        <v>261</v>
      </c>
      <c r="D45" s="222">
        <v>0</v>
      </c>
      <c r="E45" s="223">
        <v>0.7</v>
      </c>
      <c r="F45" s="224">
        <v>0.7</v>
      </c>
      <c r="G45" s="225"/>
      <c r="H45" s="210">
        <v>4200</v>
      </c>
      <c r="I45" s="85" t="s">
        <v>18</v>
      </c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1510">
        <v>46460080299</v>
      </c>
      <c r="U45" s="95"/>
    </row>
    <row r="46" spans="1:21" ht="12" customHeight="1" x14ac:dyDescent="0.2">
      <c r="A46" s="212"/>
      <c r="B46" s="212"/>
      <c r="C46" s="187"/>
      <c r="D46" s="230">
        <v>0.7</v>
      </c>
      <c r="E46" s="231">
        <v>1.96</v>
      </c>
      <c r="F46" s="232">
        <v>1.26</v>
      </c>
      <c r="G46" s="233">
        <f>SUM(F45:F46)</f>
        <v>1.96</v>
      </c>
      <c r="H46" s="202">
        <v>3780</v>
      </c>
      <c r="I46" s="188" t="s">
        <v>16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1511">
        <v>46460080299</v>
      </c>
      <c r="U46" s="97"/>
    </row>
    <row r="47" spans="1:21" ht="12" customHeight="1" x14ac:dyDescent="0.2">
      <c r="A47" s="211" t="s">
        <v>1674</v>
      </c>
      <c r="B47" s="211" t="s">
        <v>262</v>
      </c>
      <c r="C47" s="186" t="s">
        <v>263</v>
      </c>
      <c r="D47" s="222">
        <v>0</v>
      </c>
      <c r="E47" s="223">
        <v>0.1</v>
      </c>
      <c r="F47" s="224">
        <v>0.1</v>
      </c>
      <c r="G47" s="225"/>
      <c r="H47" s="210">
        <v>300</v>
      </c>
      <c r="I47" s="85" t="s">
        <v>16</v>
      </c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1510">
        <v>46460080302</v>
      </c>
      <c r="U47" s="95"/>
    </row>
    <row r="48" spans="1:21" ht="12" customHeight="1" x14ac:dyDescent="0.2">
      <c r="A48" s="212"/>
      <c r="B48" s="212"/>
      <c r="C48" s="187"/>
      <c r="D48" s="230">
        <v>0.1</v>
      </c>
      <c r="E48" s="231">
        <v>1.22</v>
      </c>
      <c r="F48" s="232">
        <v>1.1200000000000001</v>
      </c>
      <c r="G48" s="233">
        <f>SUM(F47:F48)</f>
        <v>1.2200000000000002</v>
      </c>
      <c r="H48" s="202">
        <v>3360</v>
      </c>
      <c r="I48" s="188" t="s">
        <v>16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1513">
        <v>46460080013006</v>
      </c>
      <c r="U48" s="97"/>
    </row>
    <row r="49" spans="1:21" ht="12" customHeight="1" x14ac:dyDescent="0.2">
      <c r="A49" s="122" t="s">
        <v>1675</v>
      </c>
      <c r="B49" s="122" t="s">
        <v>224</v>
      </c>
      <c r="C49" s="185" t="s">
        <v>225</v>
      </c>
      <c r="D49" s="238">
        <v>0</v>
      </c>
      <c r="E49" s="239">
        <v>3.88</v>
      </c>
      <c r="F49" s="240">
        <v>3.88</v>
      </c>
      <c r="G49" s="241">
        <f>F49</f>
        <v>3.88</v>
      </c>
      <c r="H49" s="300">
        <v>21340</v>
      </c>
      <c r="I49" s="103" t="s">
        <v>16</v>
      </c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514">
        <v>46460080407</v>
      </c>
      <c r="U49" s="104"/>
    </row>
    <row r="50" spans="1:21" ht="12" customHeight="1" x14ac:dyDescent="0.2">
      <c r="A50" s="217" t="s">
        <v>1676</v>
      </c>
      <c r="B50" s="217" t="s">
        <v>264</v>
      </c>
      <c r="C50" s="199" t="s">
        <v>265</v>
      </c>
      <c r="D50" s="250">
        <v>0</v>
      </c>
      <c r="E50" s="251">
        <v>0.96</v>
      </c>
      <c r="F50" s="240">
        <v>0.96</v>
      </c>
      <c r="G50" s="241">
        <f>F50</f>
        <v>0.96</v>
      </c>
      <c r="H50" s="300">
        <v>2880</v>
      </c>
      <c r="I50" s="109" t="s">
        <v>16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514">
        <v>46460080180</v>
      </c>
      <c r="U50" s="104"/>
    </row>
    <row r="51" spans="1:21" ht="12" customHeight="1" x14ac:dyDescent="0.2">
      <c r="A51" s="217" t="s">
        <v>1677</v>
      </c>
      <c r="B51" s="217" t="s">
        <v>266</v>
      </c>
      <c r="C51" s="199" t="s">
        <v>267</v>
      </c>
      <c r="D51" s="250">
        <v>0</v>
      </c>
      <c r="E51" s="251">
        <v>0.53</v>
      </c>
      <c r="F51" s="240">
        <v>0.53</v>
      </c>
      <c r="G51" s="241">
        <f>F51</f>
        <v>0.53</v>
      </c>
      <c r="H51" s="300">
        <v>1696</v>
      </c>
      <c r="I51" s="109" t="s">
        <v>16</v>
      </c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514">
        <v>46460080304</v>
      </c>
      <c r="U51" s="104"/>
    </row>
    <row r="52" spans="1:21" ht="12" customHeight="1" x14ac:dyDescent="0.2">
      <c r="A52" s="211" t="s">
        <v>1678</v>
      </c>
      <c r="B52" s="211" t="s">
        <v>268</v>
      </c>
      <c r="C52" s="186" t="s">
        <v>269</v>
      </c>
      <c r="D52" s="222">
        <v>0.22</v>
      </c>
      <c r="E52" s="223">
        <v>0.66</v>
      </c>
      <c r="F52" s="224">
        <v>0.44</v>
      </c>
      <c r="G52" s="225"/>
      <c r="H52" s="210">
        <v>1320</v>
      </c>
      <c r="I52" s="85" t="s">
        <v>16</v>
      </c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1510">
        <v>46460090086</v>
      </c>
      <c r="U52" s="95"/>
    </row>
    <row r="53" spans="1:21" ht="12" customHeight="1" x14ac:dyDescent="0.2">
      <c r="A53" s="212"/>
      <c r="B53" s="212"/>
      <c r="C53" s="187"/>
      <c r="D53" s="230">
        <v>0.70000000000000007</v>
      </c>
      <c r="E53" s="231">
        <v>0.77</v>
      </c>
      <c r="F53" s="232">
        <v>7.0000000000000007E-2</v>
      </c>
      <c r="G53" s="233">
        <f>SUM(F52:F53)</f>
        <v>0.51</v>
      </c>
      <c r="H53" s="202">
        <v>210</v>
      </c>
      <c r="I53" s="188" t="s">
        <v>16</v>
      </c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1511">
        <v>46460090099</v>
      </c>
      <c r="U53" s="97"/>
    </row>
    <row r="54" spans="1:21" ht="12" customHeight="1" x14ac:dyDescent="0.2">
      <c r="A54" s="217" t="s">
        <v>1679</v>
      </c>
      <c r="B54" s="217" t="s">
        <v>270</v>
      </c>
      <c r="C54" s="199" t="s">
        <v>271</v>
      </c>
      <c r="D54" s="250">
        <v>0</v>
      </c>
      <c r="E54" s="251">
        <v>1.49</v>
      </c>
      <c r="F54" s="240">
        <v>1.49</v>
      </c>
      <c r="G54" s="241">
        <f>F54</f>
        <v>1.49</v>
      </c>
      <c r="H54" s="300">
        <v>7450</v>
      </c>
      <c r="I54" s="109" t="s">
        <v>16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514">
        <v>46460090089</v>
      </c>
      <c r="U54" s="104"/>
    </row>
    <row r="55" spans="1:21" ht="12" customHeight="1" x14ac:dyDescent="0.2">
      <c r="A55" s="211" t="s">
        <v>1680</v>
      </c>
      <c r="B55" s="211" t="s">
        <v>272</v>
      </c>
      <c r="C55" s="1634" t="s">
        <v>273</v>
      </c>
      <c r="D55" s="222">
        <v>0</v>
      </c>
      <c r="E55" s="223">
        <v>1.73</v>
      </c>
      <c r="F55" s="224">
        <v>1.73</v>
      </c>
      <c r="G55" s="225"/>
      <c r="H55" s="210">
        <v>5190</v>
      </c>
      <c r="I55" s="85" t="s">
        <v>16</v>
      </c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1510">
        <v>46460090090</v>
      </c>
      <c r="U55" s="95"/>
    </row>
    <row r="56" spans="1:21" ht="12" customHeight="1" x14ac:dyDescent="0.2">
      <c r="A56" s="213"/>
      <c r="B56" s="213"/>
      <c r="C56" s="1635"/>
      <c r="D56" s="286">
        <v>1.73</v>
      </c>
      <c r="E56" s="266">
        <v>2.79</v>
      </c>
      <c r="F56" s="244">
        <v>1.06</v>
      </c>
      <c r="G56" s="245"/>
      <c r="H56" s="205">
        <v>3180</v>
      </c>
      <c r="I56" s="200" t="s">
        <v>16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517">
        <v>46460090090001</v>
      </c>
      <c r="U56" s="106"/>
    </row>
    <row r="57" spans="1:21" ht="12" customHeight="1" x14ac:dyDescent="0.2">
      <c r="A57" s="213"/>
      <c r="B57" s="213"/>
      <c r="C57" s="1635"/>
      <c r="D57" s="226">
        <v>2.79</v>
      </c>
      <c r="E57" s="227">
        <v>2.85</v>
      </c>
      <c r="F57" s="228">
        <v>0.06</v>
      </c>
      <c r="G57" s="229"/>
      <c r="H57" s="301">
        <v>180</v>
      </c>
      <c r="I57" s="88" t="s">
        <v>16</v>
      </c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1512">
        <v>46460090090</v>
      </c>
      <c r="U57" s="96"/>
    </row>
    <row r="58" spans="1:21" ht="12" customHeight="1" x14ac:dyDescent="0.2">
      <c r="A58" s="214"/>
      <c r="B58" s="214"/>
      <c r="C58" s="190"/>
      <c r="D58" s="282">
        <v>2.85</v>
      </c>
      <c r="E58" s="283">
        <v>3.15</v>
      </c>
      <c r="F58" s="232">
        <v>0.3</v>
      </c>
      <c r="G58" s="233">
        <f>SUM(F55:F58)</f>
        <v>3.15</v>
      </c>
      <c r="H58" s="202">
        <v>900</v>
      </c>
      <c r="I58" s="191" t="s">
        <v>38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1511">
        <v>46460090090</v>
      </c>
      <c r="U58" s="97"/>
    </row>
    <row r="59" spans="1:21" ht="12" customHeight="1" x14ac:dyDescent="0.2">
      <c r="A59" s="119" t="s">
        <v>1681</v>
      </c>
      <c r="B59" s="119" t="s">
        <v>288</v>
      </c>
      <c r="C59" s="192" t="s">
        <v>289</v>
      </c>
      <c r="D59" s="222">
        <v>0</v>
      </c>
      <c r="E59" s="223">
        <v>0.35</v>
      </c>
      <c r="F59" s="224">
        <v>0.35</v>
      </c>
      <c r="G59" s="225"/>
      <c r="H59" s="210">
        <v>1050</v>
      </c>
      <c r="I59" s="85" t="s">
        <v>16</v>
      </c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1510">
        <v>46460090090</v>
      </c>
      <c r="U59" s="95"/>
    </row>
    <row r="60" spans="1:21" ht="12" customHeight="1" x14ac:dyDescent="0.2">
      <c r="A60" s="220"/>
      <c r="B60" s="220"/>
      <c r="C60" s="193"/>
      <c r="D60" s="230">
        <v>0.35</v>
      </c>
      <c r="E60" s="231">
        <v>0.55000000000000004</v>
      </c>
      <c r="F60" s="232">
        <v>0.2</v>
      </c>
      <c r="G60" s="233">
        <f>SUM(F59:F60)</f>
        <v>0.55000000000000004</v>
      </c>
      <c r="H60" s="202">
        <v>600</v>
      </c>
      <c r="I60" s="188" t="s">
        <v>16</v>
      </c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1513">
        <v>46460090077001</v>
      </c>
      <c r="U60" s="97"/>
    </row>
    <row r="61" spans="1:21" ht="21.95" customHeight="1" x14ac:dyDescent="0.2">
      <c r="A61" s="123" t="s">
        <v>1682</v>
      </c>
      <c r="B61" s="123" t="s">
        <v>274</v>
      </c>
      <c r="C61" s="114" t="s">
        <v>275</v>
      </c>
      <c r="D61" s="222">
        <v>0</v>
      </c>
      <c r="E61" s="223">
        <v>2</v>
      </c>
      <c r="F61" s="240">
        <v>2</v>
      </c>
      <c r="G61" s="252">
        <f>F61</f>
        <v>2</v>
      </c>
      <c r="H61" s="302">
        <v>6920</v>
      </c>
      <c r="I61" s="108" t="s">
        <v>16</v>
      </c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510">
        <v>46460090070</v>
      </c>
      <c r="U61" s="104"/>
    </row>
    <row r="62" spans="1:21" ht="12" customHeight="1" x14ac:dyDescent="0.2">
      <c r="A62" s="211" t="s">
        <v>1683</v>
      </c>
      <c r="B62" s="211" t="s">
        <v>276</v>
      </c>
      <c r="C62" s="1634" t="s">
        <v>277</v>
      </c>
      <c r="D62" s="222">
        <v>0</v>
      </c>
      <c r="E62" s="223">
        <v>3.65</v>
      </c>
      <c r="F62" s="224">
        <v>3.65</v>
      </c>
      <c r="G62" s="225"/>
      <c r="H62" s="210">
        <v>14600</v>
      </c>
      <c r="I62" s="85" t="s">
        <v>16</v>
      </c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1510">
        <v>46460100286</v>
      </c>
      <c r="U62" s="95"/>
    </row>
    <row r="63" spans="1:21" ht="12" customHeight="1" x14ac:dyDescent="0.2">
      <c r="A63" s="218"/>
      <c r="B63" s="218"/>
      <c r="C63" s="1635"/>
      <c r="D63" s="226">
        <v>3.65</v>
      </c>
      <c r="E63" s="227">
        <v>3.79</v>
      </c>
      <c r="F63" s="228">
        <v>0.14000000000000001</v>
      </c>
      <c r="G63" s="229"/>
      <c r="H63" s="301">
        <v>630</v>
      </c>
      <c r="I63" s="201" t="s">
        <v>18</v>
      </c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1512">
        <v>46460100286</v>
      </c>
      <c r="U63" s="96"/>
    </row>
    <row r="64" spans="1:21" ht="12" customHeight="1" x14ac:dyDescent="0.2">
      <c r="A64" s="212"/>
      <c r="B64" s="212"/>
      <c r="C64" s="187"/>
      <c r="D64" s="230">
        <v>3.79</v>
      </c>
      <c r="E64" s="231">
        <v>3.97</v>
      </c>
      <c r="F64" s="232">
        <v>0.18</v>
      </c>
      <c r="G64" s="233">
        <f>SUM(F62:F64)</f>
        <v>3.97</v>
      </c>
      <c r="H64" s="202">
        <v>810</v>
      </c>
      <c r="I64" s="188" t="s">
        <v>18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1513">
        <v>46460090103001</v>
      </c>
      <c r="U64" s="97"/>
    </row>
    <row r="65" spans="1:21" ht="12" customHeight="1" x14ac:dyDescent="0.2">
      <c r="A65" s="119" t="s">
        <v>1684</v>
      </c>
      <c r="B65" s="119" t="s">
        <v>290</v>
      </c>
      <c r="C65" s="192" t="s">
        <v>291</v>
      </c>
      <c r="D65" s="222">
        <v>0</v>
      </c>
      <c r="E65" s="223">
        <v>0.67</v>
      </c>
      <c r="F65" s="224">
        <v>0.67</v>
      </c>
      <c r="G65" s="225"/>
      <c r="H65" s="210">
        <v>2345</v>
      </c>
      <c r="I65" s="85" t="s">
        <v>16</v>
      </c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1518">
        <v>46460100014002</v>
      </c>
      <c r="U65" s="95"/>
    </row>
    <row r="66" spans="1:21" ht="12" customHeight="1" x14ac:dyDescent="0.2">
      <c r="A66" s="220"/>
      <c r="B66" s="220"/>
      <c r="C66" s="193"/>
      <c r="D66" s="230">
        <v>0.67</v>
      </c>
      <c r="E66" s="231">
        <v>1.23</v>
      </c>
      <c r="F66" s="232">
        <v>0.56000000000000005</v>
      </c>
      <c r="G66" s="233">
        <f>SUM(F65:F66)</f>
        <v>1.23</v>
      </c>
      <c r="H66" s="202">
        <v>1960</v>
      </c>
      <c r="I66" s="188" t="s">
        <v>16</v>
      </c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1511">
        <v>46460100289</v>
      </c>
      <c r="U66" s="97"/>
    </row>
    <row r="67" spans="1:21" ht="12" customHeight="1" x14ac:dyDescent="0.2">
      <c r="A67" s="219" t="s">
        <v>1685</v>
      </c>
      <c r="B67" s="219" t="s">
        <v>278</v>
      </c>
      <c r="C67" s="190" t="s">
        <v>279</v>
      </c>
      <c r="D67" s="246">
        <v>0</v>
      </c>
      <c r="E67" s="247">
        <v>0.11</v>
      </c>
      <c r="F67" s="248">
        <v>0.11</v>
      </c>
      <c r="G67" s="249">
        <f>F67</f>
        <v>0.11</v>
      </c>
      <c r="H67" s="303">
        <v>495</v>
      </c>
      <c r="I67" s="107" t="s">
        <v>18</v>
      </c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511">
        <v>46460100104</v>
      </c>
      <c r="U67" s="104" t="s">
        <v>1371</v>
      </c>
    </row>
    <row r="68" spans="1:21" ht="12" customHeight="1" x14ac:dyDescent="0.2">
      <c r="A68" s="221" t="s">
        <v>1686</v>
      </c>
      <c r="B68" s="221" t="s">
        <v>292</v>
      </c>
      <c r="C68" s="208" t="s">
        <v>293</v>
      </c>
      <c r="D68" s="287">
        <v>0</v>
      </c>
      <c r="E68" s="288">
        <v>0.64</v>
      </c>
      <c r="F68" s="224">
        <v>0.64</v>
      </c>
      <c r="G68" s="225">
        <f>F68</f>
        <v>0.64</v>
      </c>
      <c r="H68" s="210">
        <v>1920</v>
      </c>
      <c r="I68" s="209" t="s">
        <v>16</v>
      </c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510">
        <v>46460100302</v>
      </c>
      <c r="U68" s="104"/>
    </row>
    <row r="69" spans="1:21" ht="12" customHeight="1" x14ac:dyDescent="0.2">
      <c r="A69" s="122" t="s">
        <v>1687</v>
      </c>
      <c r="B69" s="122" t="s">
        <v>294</v>
      </c>
      <c r="C69" s="115" t="s">
        <v>295</v>
      </c>
      <c r="D69" s="250">
        <v>0</v>
      </c>
      <c r="E69" s="251">
        <v>0.74</v>
      </c>
      <c r="F69" s="240">
        <v>0.74</v>
      </c>
      <c r="G69" s="241">
        <f>F69</f>
        <v>0.74</v>
      </c>
      <c r="H69" s="300">
        <v>2220</v>
      </c>
      <c r="I69" s="109" t="s">
        <v>16</v>
      </c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514">
        <v>46460100280</v>
      </c>
      <c r="U69" s="104"/>
    </row>
    <row r="70" spans="1:21" ht="12" customHeight="1" x14ac:dyDescent="0.2">
      <c r="A70" s="856" t="s">
        <v>2119</v>
      </c>
      <c r="B70" s="868"/>
      <c r="C70" s="1231" t="s">
        <v>1360</v>
      </c>
      <c r="D70" s="257">
        <v>0</v>
      </c>
      <c r="E70" s="257">
        <v>5.3999999999999999E-2</v>
      </c>
      <c r="F70" s="258">
        <v>5.3999999999999999E-2</v>
      </c>
      <c r="G70" s="495"/>
      <c r="H70" s="133">
        <v>162</v>
      </c>
      <c r="I70" s="407" t="s">
        <v>16</v>
      </c>
      <c r="J70" s="1219"/>
      <c r="K70" s="1219"/>
      <c r="L70" s="1219"/>
      <c r="M70" s="1219"/>
      <c r="N70" s="1219"/>
      <c r="O70" s="1219"/>
      <c r="P70" s="1219"/>
      <c r="Q70" s="1219"/>
      <c r="R70" s="1219"/>
      <c r="S70" s="1219"/>
      <c r="T70" s="603">
        <v>46460080084003</v>
      </c>
      <c r="U70" s="1220" t="s">
        <v>1364</v>
      </c>
    </row>
    <row r="71" spans="1:21" ht="12" customHeight="1" x14ac:dyDescent="0.2">
      <c r="A71" s="1221"/>
      <c r="B71" s="1232"/>
      <c r="C71" s="1233"/>
      <c r="D71" s="260">
        <v>5.3999999999999999E-2</v>
      </c>
      <c r="E71" s="260">
        <v>0.22699999999999998</v>
      </c>
      <c r="F71" s="261">
        <v>0.17299999999999999</v>
      </c>
      <c r="G71" s="497"/>
      <c r="H71" s="134">
        <v>519</v>
      </c>
      <c r="I71" s="409" t="s">
        <v>16</v>
      </c>
      <c r="J71" s="1191"/>
      <c r="K71" s="1191"/>
      <c r="L71" s="1191"/>
      <c r="M71" s="1191"/>
      <c r="N71" s="1191"/>
      <c r="O71" s="1191"/>
      <c r="P71" s="1191"/>
      <c r="Q71" s="1191"/>
      <c r="R71" s="1191"/>
      <c r="S71" s="1191"/>
      <c r="T71" s="1222">
        <v>46460080433</v>
      </c>
      <c r="U71" s="1223" t="s">
        <v>1364</v>
      </c>
    </row>
    <row r="72" spans="1:21" ht="12" customHeight="1" x14ac:dyDescent="0.2">
      <c r="A72" s="1224"/>
      <c r="B72" s="1234"/>
      <c r="C72" s="1235"/>
      <c r="D72" s="263">
        <f>E71</f>
        <v>0.22699999999999998</v>
      </c>
      <c r="E72" s="263">
        <v>0.38700000000000001</v>
      </c>
      <c r="F72" s="264">
        <v>0.16</v>
      </c>
      <c r="G72" s="499">
        <f>SUM(F70:F72)</f>
        <v>0.38700000000000001</v>
      </c>
      <c r="H72" s="1074">
        <v>480</v>
      </c>
      <c r="I72" s="412" t="s">
        <v>16</v>
      </c>
      <c r="J72" s="1198"/>
      <c r="K72" s="1198"/>
      <c r="L72" s="1198"/>
      <c r="M72" s="1198"/>
      <c r="N72" s="1198"/>
      <c r="O72" s="1198"/>
      <c r="P72" s="1198"/>
      <c r="Q72" s="1198"/>
      <c r="R72" s="1198"/>
      <c r="S72" s="1199"/>
      <c r="T72" s="1208">
        <v>46460080415</v>
      </c>
      <c r="U72" s="1225" t="s">
        <v>1364</v>
      </c>
    </row>
    <row r="73" spans="1:21" ht="12" customHeight="1" x14ac:dyDescent="0.2">
      <c r="A73" s="850" t="s">
        <v>2120</v>
      </c>
      <c r="B73" s="867"/>
      <c r="C73" s="1236" t="s">
        <v>1262</v>
      </c>
      <c r="D73" s="1226">
        <v>0</v>
      </c>
      <c r="E73" s="289">
        <v>0.23</v>
      </c>
      <c r="F73" s="277">
        <v>0.23</v>
      </c>
      <c r="G73" s="501">
        <f>F73</f>
        <v>0.23</v>
      </c>
      <c r="H73" s="137">
        <v>690</v>
      </c>
      <c r="I73" s="433" t="s">
        <v>16</v>
      </c>
      <c r="J73" s="1202"/>
      <c r="K73" s="1202"/>
      <c r="L73" s="1202"/>
      <c r="M73" s="1202"/>
      <c r="N73" s="1202"/>
      <c r="O73" s="1202"/>
      <c r="P73" s="1202"/>
      <c r="Q73" s="1202"/>
      <c r="R73" s="1202"/>
      <c r="S73" s="1203"/>
      <c r="T73" s="1519">
        <v>46460080306</v>
      </c>
      <c r="U73" s="1519" t="s">
        <v>1364</v>
      </c>
    </row>
    <row r="74" spans="1:21" ht="12" customHeight="1" x14ac:dyDescent="0.2">
      <c r="A74" s="856" t="s">
        <v>2121</v>
      </c>
      <c r="B74" s="868"/>
      <c r="C74" s="1231" t="s">
        <v>1264</v>
      </c>
      <c r="D74" s="1227">
        <v>0</v>
      </c>
      <c r="E74" s="257">
        <v>0.46300000000000002</v>
      </c>
      <c r="F74" s="258">
        <v>0.46300000000000002</v>
      </c>
      <c r="G74" s="495">
        <f t="shared" ref="G74:G79" si="2">F74</f>
        <v>0.46300000000000002</v>
      </c>
      <c r="H74" s="1057">
        <v>1389</v>
      </c>
      <c r="I74" s="407" t="s">
        <v>16</v>
      </c>
      <c r="J74" s="1183"/>
      <c r="K74" s="1183"/>
      <c r="L74" s="1183"/>
      <c r="M74" s="1183"/>
      <c r="N74" s="1183"/>
      <c r="O74" s="1183"/>
      <c r="P74" s="1183"/>
      <c r="Q74" s="1183"/>
      <c r="R74" s="1183"/>
      <c r="S74" s="1184"/>
      <c r="T74" s="530">
        <v>46460080352</v>
      </c>
      <c r="U74" s="530" t="s">
        <v>1364</v>
      </c>
    </row>
    <row r="75" spans="1:21" ht="12" customHeight="1" x14ac:dyDescent="0.2">
      <c r="A75" s="1185"/>
      <c r="B75" s="1213"/>
      <c r="C75" s="1237" t="s">
        <v>1361</v>
      </c>
      <c r="D75" s="1228">
        <v>0</v>
      </c>
      <c r="E75" s="260">
        <v>0.03</v>
      </c>
      <c r="F75" s="261">
        <v>0.03</v>
      </c>
      <c r="G75" s="497"/>
      <c r="H75" s="1060">
        <v>90</v>
      </c>
      <c r="I75" s="409" t="s">
        <v>16</v>
      </c>
      <c r="J75" s="1191"/>
      <c r="K75" s="1191"/>
      <c r="L75" s="1191"/>
      <c r="M75" s="1191"/>
      <c r="N75" s="1191"/>
      <c r="O75" s="1191"/>
      <c r="P75" s="1191"/>
      <c r="Q75" s="1191"/>
      <c r="R75" s="1191"/>
      <c r="S75" s="1192"/>
      <c r="T75" s="537">
        <v>46460080352</v>
      </c>
      <c r="U75" s="537" t="s">
        <v>1364</v>
      </c>
    </row>
    <row r="76" spans="1:21" ht="12" customHeight="1" x14ac:dyDescent="0.2">
      <c r="A76" s="1210"/>
      <c r="B76" s="1217"/>
      <c r="C76" s="1238"/>
      <c r="D76" s="1229">
        <v>0.03</v>
      </c>
      <c r="E76" s="263">
        <v>0.09</v>
      </c>
      <c r="F76" s="264">
        <v>0.06</v>
      </c>
      <c r="G76" s="499">
        <f>F75+F76</f>
        <v>0.09</v>
      </c>
      <c r="H76" s="1074">
        <v>180</v>
      </c>
      <c r="I76" s="412" t="s">
        <v>16</v>
      </c>
      <c r="J76" s="1198"/>
      <c r="K76" s="1198"/>
      <c r="L76" s="1198"/>
      <c r="M76" s="1198"/>
      <c r="N76" s="1198"/>
      <c r="O76" s="1198"/>
      <c r="P76" s="1198"/>
      <c r="Q76" s="1198"/>
      <c r="R76" s="1198"/>
      <c r="S76" s="1199"/>
      <c r="T76" s="1200">
        <v>46460080415</v>
      </c>
      <c r="U76" s="1200" t="s">
        <v>1364</v>
      </c>
    </row>
    <row r="77" spans="1:21" ht="12" customHeight="1" x14ac:dyDescent="0.2">
      <c r="A77" s="856" t="s">
        <v>2122</v>
      </c>
      <c r="B77" s="868"/>
      <c r="C77" s="1231" t="s">
        <v>1362</v>
      </c>
      <c r="D77" s="1227">
        <v>0</v>
      </c>
      <c r="E77" s="257">
        <v>0.45</v>
      </c>
      <c r="F77" s="258">
        <v>0.45</v>
      </c>
      <c r="G77" s="495"/>
      <c r="H77" s="1057">
        <v>1800</v>
      </c>
      <c r="I77" s="407" t="s">
        <v>16</v>
      </c>
      <c r="J77" s="1183"/>
      <c r="K77" s="1183"/>
      <c r="L77" s="1183"/>
      <c r="M77" s="1183"/>
      <c r="N77" s="1183"/>
      <c r="O77" s="1183"/>
      <c r="P77" s="1183"/>
      <c r="Q77" s="1183"/>
      <c r="R77" s="1183"/>
      <c r="S77" s="1183"/>
      <c r="T77" s="1206">
        <v>46460080434</v>
      </c>
      <c r="U77" s="1230" t="s">
        <v>1364</v>
      </c>
    </row>
    <row r="78" spans="1:21" ht="12" customHeight="1" x14ac:dyDescent="0.2">
      <c r="A78" s="1210"/>
      <c r="B78" s="1217"/>
      <c r="C78" s="1238"/>
      <c r="D78" s="1229">
        <v>0.45</v>
      </c>
      <c r="E78" s="263">
        <v>0.66</v>
      </c>
      <c r="F78" s="264">
        <v>0.21</v>
      </c>
      <c r="G78" s="499">
        <f>F77+F78</f>
        <v>0.66</v>
      </c>
      <c r="H78" s="1074">
        <v>840</v>
      </c>
      <c r="I78" s="412" t="s">
        <v>16</v>
      </c>
      <c r="J78" s="1198"/>
      <c r="K78" s="1198"/>
      <c r="L78" s="1198"/>
      <c r="M78" s="1198"/>
      <c r="N78" s="1198"/>
      <c r="O78" s="1198"/>
      <c r="P78" s="1198"/>
      <c r="Q78" s="1198"/>
      <c r="R78" s="1198"/>
      <c r="S78" s="1199"/>
      <c r="T78" s="1208">
        <v>46460080406</v>
      </c>
      <c r="U78" s="1225" t="s">
        <v>1364</v>
      </c>
    </row>
    <row r="79" spans="1:21" ht="12" customHeight="1" x14ac:dyDescent="0.2">
      <c r="A79" s="850" t="s">
        <v>2123</v>
      </c>
      <c r="B79" s="867"/>
      <c r="C79" s="844" t="s">
        <v>1363</v>
      </c>
      <c r="D79" s="1226">
        <v>0</v>
      </c>
      <c r="E79" s="289">
        <v>1.155</v>
      </c>
      <c r="F79" s="277">
        <v>1.155</v>
      </c>
      <c r="G79" s="501">
        <f t="shared" si="2"/>
        <v>1.155</v>
      </c>
      <c r="H79" s="137">
        <v>6468</v>
      </c>
      <c r="I79" s="433" t="s">
        <v>18</v>
      </c>
      <c r="J79" s="1202"/>
      <c r="K79" s="1202"/>
      <c r="L79" s="1202"/>
      <c r="M79" s="1202"/>
      <c r="N79" s="1202"/>
      <c r="O79" s="1202"/>
      <c r="P79" s="1202"/>
      <c r="Q79" s="1202"/>
      <c r="R79" s="1202"/>
      <c r="S79" s="1203"/>
      <c r="T79" s="1204">
        <v>46460080309</v>
      </c>
      <c r="U79" s="1204" t="s">
        <v>1364</v>
      </c>
    </row>
    <row r="80" spans="1:21" ht="12" customHeight="1" x14ac:dyDescent="0.2">
      <c r="A80" s="856" t="s">
        <v>2124</v>
      </c>
      <c r="B80" s="868"/>
      <c r="C80" s="1259" t="s">
        <v>1365</v>
      </c>
      <c r="D80" s="1239">
        <v>0</v>
      </c>
      <c r="E80" s="1240">
        <v>7.1999999999999995E-2</v>
      </c>
      <c r="F80" s="1241">
        <v>7.1999999999999995E-2</v>
      </c>
      <c r="G80" s="1242"/>
      <c r="H80" s="216">
        <v>252</v>
      </c>
      <c r="I80" s="1243" t="s">
        <v>18</v>
      </c>
      <c r="J80" s="1244"/>
      <c r="K80" s="1244"/>
      <c r="L80" s="1244"/>
      <c r="M80" s="1244"/>
      <c r="N80" s="1244"/>
      <c r="O80" s="1244"/>
      <c r="P80" s="1244"/>
      <c r="Q80" s="1244"/>
      <c r="R80" s="1244"/>
      <c r="S80" s="1244"/>
      <c r="T80" s="1245">
        <v>46460010184</v>
      </c>
      <c r="U80" s="536" t="s">
        <v>1368</v>
      </c>
    </row>
    <row r="81" spans="1:21" ht="12" customHeight="1" x14ac:dyDescent="0.2">
      <c r="A81" s="1210"/>
      <c r="B81" s="1217"/>
      <c r="C81" s="1238"/>
      <c r="D81" s="1246">
        <v>7.1999999999999995E-2</v>
      </c>
      <c r="E81" s="1247">
        <v>0.32</v>
      </c>
      <c r="F81" s="270">
        <v>0.248</v>
      </c>
      <c r="G81" s="1248">
        <f>SUM(F80:F81)</f>
        <v>0.32</v>
      </c>
      <c r="H81" s="1088">
        <v>744</v>
      </c>
      <c r="I81" s="924" t="s">
        <v>16</v>
      </c>
      <c r="J81" s="1249"/>
      <c r="K81" s="1249"/>
      <c r="L81" s="1249"/>
      <c r="M81" s="1249"/>
      <c r="N81" s="1249"/>
      <c r="O81" s="1249"/>
      <c r="P81" s="1249"/>
      <c r="Q81" s="1249"/>
      <c r="R81" s="1249"/>
      <c r="S81" s="1249"/>
      <c r="T81" s="1250">
        <v>46460010184</v>
      </c>
      <c r="U81" s="536" t="s">
        <v>1368</v>
      </c>
    </row>
    <row r="82" spans="1:21" ht="12" customHeight="1" x14ac:dyDescent="0.2">
      <c r="A82" s="856" t="s">
        <v>2125</v>
      </c>
      <c r="B82" s="868"/>
      <c r="C82" s="1231" t="s">
        <v>1283</v>
      </c>
      <c r="D82" s="1251">
        <v>0</v>
      </c>
      <c r="E82" s="947">
        <v>0.93300000000000005</v>
      </c>
      <c r="F82" s="948">
        <v>0.93300000000000005</v>
      </c>
      <c r="G82" s="1073">
        <f>F82</f>
        <v>0.93300000000000005</v>
      </c>
      <c r="H82" s="124">
        <v>3266</v>
      </c>
      <c r="I82" s="949" t="s">
        <v>18</v>
      </c>
      <c r="J82" s="1252"/>
      <c r="K82" s="1252"/>
      <c r="L82" s="1252"/>
      <c r="M82" s="1252"/>
      <c r="N82" s="1252"/>
      <c r="O82" s="1252"/>
      <c r="P82" s="1252"/>
      <c r="Q82" s="1252"/>
      <c r="R82" s="1252"/>
      <c r="S82" s="1252"/>
      <c r="T82" s="1253">
        <v>46460010185</v>
      </c>
      <c r="U82" s="856" t="s">
        <v>1368</v>
      </c>
    </row>
    <row r="83" spans="1:21" ht="12" customHeight="1" x14ac:dyDescent="0.2">
      <c r="A83" s="850" t="s">
        <v>2126</v>
      </c>
      <c r="B83" s="867"/>
      <c r="C83" s="1236" t="s">
        <v>1366</v>
      </c>
      <c r="D83" s="1226">
        <v>0</v>
      </c>
      <c r="E83" s="289">
        <v>0.27300000000000002</v>
      </c>
      <c r="F83" s="277">
        <v>0.27300000000000002</v>
      </c>
      <c r="G83" s="501">
        <f>F83</f>
        <v>0.27300000000000002</v>
      </c>
      <c r="H83" s="137">
        <v>1737</v>
      </c>
      <c r="I83" s="433" t="s">
        <v>18</v>
      </c>
      <c r="J83" s="1202"/>
      <c r="K83" s="1202"/>
      <c r="L83" s="1202"/>
      <c r="M83" s="1202"/>
      <c r="N83" s="1202"/>
      <c r="O83" s="1202"/>
      <c r="P83" s="1202"/>
      <c r="Q83" s="1202"/>
      <c r="R83" s="1202"/>
      <c r="S83" s="1202"/>
      <c r="T83" s="1519">
        <v>46460010113</v>
      </c>
      <c r="U83" s="850" t="s">
        <v>1368</v>
      </c>
    </row>
    <row r="84" spans="1:21" ht="12" customHeight="1" x14ac:dyDescent="0.2">
      <c r="A84" s="856" t="s">
        <v>2127</v>
      </c>
      <c r="B84" s="868"/>
      <c r="C84" s="1231" t="s">
        <v>1367</v>
      </c>
      <c r="D84" s="1254">
        <v>0</v>
      </c>
      <c r="E84" s="1055">
        <v>0.29499999999999998</v>
      </c>
      <c r="F84" s="267">
        <v>0.29499999999999998</v>
      </c>
      <c r="G84" s="1070"/>
      <c r="H84" s="1056">
        <v>1475</v>
      </c>
      <c r="I84" s="923" t="s">
        <v>18</v>
      </c>
      <c r="J84" s="1244"/>
      <c r="K84" s="1244"/>
      <c r="L84" s="1244"/>
      <c r="M84" s="1244"/>
      <c r="N84" s="1244"/>
      <c r="O84" s="1244"/>
      <c r="P84" s="1244"/>
      <c r="Q84" s="1244"/>
      <c r="R84" s="1244"/>
      <c r="S84" s="1244"/>
      <c r="T84" s="1255">
        <v>46460010179</v>
      </c>
      <c r="U84" s="1256" t="s">
        <v>1368</v>
      </c>
    </row>
    <row r="85" spans="1:21" ht="12" customHeight="1" x14ac:dyDescent="0.2">
      <c r="A85" s="1210"/>
      <c r="B85" s="1217"/>
      <c r="C85" s="1238"/>
      <c r="D85" s="1229">
        <v>0.29499999999999998</v>
      </c>
      <c r="E85" s="263">
        <v>0.44999999999999996</v>
      </c>
      <c r="F85" s="264">
        <v>0.155</v>
      </c>
      <c r="G85" s="499">
        <f>SUM(F84:F85)</f>
        <v>0.44999999999999996</v>
      </c>
      <c r="H85" s="1074">
        <v>775</v>
      </c>
      <c r="I85" s="412" t="s">
        <v>18</v>
      </c>
      <c r="J85" s="1198"/>
      <c r="K85" s="1198"/>
      <c r="L85" s="1198"/>
      <c r="M85" s="1198"/>
      <c r="N85" s="1198"/>
      <c r="O85" s="1198"/>
      <c r="P85" s="1198"/>
      <c r="Q85" s="1198"/>
      <c r="R85" s="1198"/>
      <c r="S85" s="1198"/>
      <c r="T85" s="1200">
        <v>46460010111</v>
      </c>
      <c r="U85" s="1257" t="s">
        <v>1368</v>
      </c>
    </row>
    <row r="86" spans="1:21" ht="12" customHeight="1" x14ac:dyDescent="0.2">
      <c r="A86" s="850" t="s">
        <v>2128</v>
      </c>
      <c r="B86" s="867"/>
      <c r="C86" s="844" t="s">
        <v>1328</v>
      </c>
      <c r="D86" s="1042">
        <v>0</v>
      </c>
      <c r="E86" s="1042">
        <v>0.27100000000000002</v>
      </c>
      <c r="F86" s="906">
        <v>0.27100000000000002</v>
      </c>
      <c r="G86" s="907">
        <f>F86</f>
        <v>0.27100000000000002</v>
      </c>
      <c r="H86" s="165">
        <v>1491</v>
      </c>
      <c r="I86" s="838" t="s">
        <v>18</v>
      </c>
      <c r="J86" s="1202"/>
      <c r="K86" s="1202"/>
      <c r="L86" s="1202"/>
      <c r="M86" s="1202"/>
      <c r="N86" s="1202"/>
      <c r="O86" s="1202"/>
      <c r="P86" s="1202"/>
      <c r="Q86" s="1202"/>
      <c r="R86" s="1202"/>
      <c r="S86" s="1202"/>
      <c r="T86" s="1520">
        <v>46460100269</v>
      </c>
      <c r="U86" s="1520" t="s">
        <v>1371</v>
      </c>
    </row>
    <row r="87" spans="1:21" ht="12" customHeight="1" x14ac:dyDescent="0.2">
      <c r="A87" s="850" t="s">
        <v>2129</v>
      </c>
      <c r="B87" s="867"/>
      <c r="C87" s="1260" t="s">
        <v>1369</v>
      </c>
      <c r="D87" s="289">
        <v>0</v>
      </c>
      <c r="E87" s="289">
        <v>0.59199999999999997</v>
      </c>
      <c r="F87" s="277">
        <v>0.59199999999999997</v>
      </c>
      <c r="G87" s="501">
        <f t="shared" ref="G87:G89" si="3">F87</f>
        <v>0.59199999999999997</v>
      </c>
      <c r="H87" s="165">
        <v>2842</v>
      </c>
      <c r="I87" s="433" t="s">
        <v>18</v>
      </c>
      <c r="J87" s="1202"/>
      <c r="K87" s="1202"/>
      <c r="L87" s="1202"/>
      <c r="M87" s="1202"/>
      <c r="N87" s="1202"/>
      <c r="O87" s="1202"/>
      <c r="P87" s="1202"/>
      <c r="Q87" s="1202"/>
      <c r="R87" s="1202"/>
      <c r="S87" s="1202"/>
      <c r="T87" s="1520">
        <v>46460100270</v>
      </c>
      <c r="U87" s="1520" t="s">
        <v>1371</v>
      </c>
    </row>
    <row r="88" spans="1:21" ht="12" customHeight="1" x14ac:dyDescent="0.2">
      <c r="A88" s="850" t="s">
        <v>2130</v>
      </c>
      <c r="B88" s="867"/>
      <c r="C88" s="844" t="s">
        <v>1370</v>
      </c>
      <c r="D88" s="289">
        <v>0</v>
      </c>
      <c r="E88" s="289">
        <v>0.4</v>
      </c>
      <c r="F88" s="277">
        <v>0.4</v>
      </c>
      <c r="G88" s="501">
        <f t="shared" si="3"/>
        <v>0.4</v>
      </c>
      <c r="H88" s="165">
        <v>1400</v>
      </c>
      <c r="I88" s="433" t="s">
        <v>16</v>
      </c>
      <c r="J88" s="1202"/>
      <c r="K88" s="1202"/>
      <c r="L88" s="1202"/>
      <c r="M88" s="1202"/>
      <c r="N88" s="1202"/>
      <c r="O88" s="1202"/>
      <c r="P88" s="1202"/>
      <c r="Q88" s="1202"/>
      <c r="R88" s="1202"/>
      <c r="S88" s="1202"/>
      <c r="T88" s="1520">
        <v>46460100272</v>
      </c>
      <c r="U88" s="1520" t="s">
        <v>1371</v>
      </c>
    </row>
    <row r="89" spans="1:21" ht="12" customHeight="1" x14ac:dyDescent="0.2">
      <c r="A89" s="850" t="s">
        <v>2131</v>
      </c>
      <c r="B89" s="867"/>
      <c r="C89" s="102" t="s">
        <v>1302</v>
      </c>
      <c r="D89" s="1258">
        <v>0</v>
      </c>
      <c r="E89" s="1258">
        <v>0.19</v>
      </c>
      <c r="F89" s="906">
        <v>0.19</v>
      </c>
      <c r="G89" s="907">
        <f t="shared" si="3"/>
        <v>0.19</v>
      </c>
      <c r="H89" s="104">
        <v>615</v>
      </c>
      <c r="I89" s="847" t="s">
        <v>18</v>
      </c>
      <c r="J89" s="1202"/>
      <c r="K89" s="1202"/>
      <c r="L89" s="1202"/>
      <c r="M89" s="1202"/>
      <c r="N89" s="1202"/>
      <c r="O89" s="1202"/>
      <c r="P89" s="1202"/>
      <c r="Q89" s="1202"/>
      <c r="R89" s="1202"/>
      <c r="S89" s="1202"/>
      <c r="T89" s="1520">
        <v>46460100077</v>
      </c>
      <c r="U89" s="1520" t="s">
        <v>1371</v>
      </c>
    </row>
    <row r="90" spans="1:21" ht="12" customHeight="1" x14ac:dyDescent="0.2">
      <c r="A90" s="850" t="s">
        <v>2132</v>
      </c>
      <c r="B90" s="867"/>
      <c r="C90" s="1261" t="s">
        <v>1372</v>
      </c>
      <c r="D90" s="289">
        <v>0</v>
      </c>
      <c r="E90" s="289">
        <v>0.29499999999999998</v>
      </c>
      <c r="F90" s="277">
        <v>0.29499999999999998</v>
      </c>
      <c r="G90" s="501">
        <f>F90</f>
        <v>0.29499999999999998</v>
      </c>
      <c r="H90" s="165">
        <v>1180</v>
      </c>
      <c r="I90" s="433" t="s">
        <v>16</v>
      </c>
      <c r="J90" s="1202"/>
      <c r="K90" s="1202"/>
      <c r="L90" s="1202"/>
      <c r="M90" s="1202"/>
      <c r="N90" s="1202"/>
      <c r="O90" s="1202"/>
      <c r="P90" s="1202"/>
      <c r="Q90" s="1202"/>
      <c r="R90" s="1202"/>
      <c r="S90" s="1202"/>
      <c r="T90" s="1520">
        <v>46460020073</v>
      </c>
      <c r="U90" s="1520" t="s">
        <v>1373</v>
      </c>
    </row>
    <row r="91" spans="1:21" ht="12" customHeight="1" x14ac:dyDescent="0.2">
      <c r="A91" s="856" t="s">
        <v>2133</v>
      </c>
      <c r="B91" s="868"/>
      <c r="C91" s="1265" t="s">
        <v>1374</v>
      </c>
      <c r="D91" s="1262">
        <v>0</v>
      </c>
      <c r="E91" s="223">
        <v>0.56999999999999995</v>
      </c>
      <c r="F91" s="279">
        <v>0.56999999999999995</v>
      </c>
      <c r="G91" s="259"/>
      <c r="H91" s="1057">
        <v>3021</v>
      </c>
      <c r="I91" s="85" t="s">
        <v>18</v>
      </c>
      <c r="J91" s="1183"/>
      <c r="K91" s="1183"/>
      <c r="L91" s="1183"/>
      <c r="M91" s="1183"/>
      <c r="N91" s="1183"/>
      <c r="O91" s="1183"/>
      <c r="P91" s="1183"/>
      <c r="Q91" s="1183"/>
      <c r="R91" s="1183"/>
      <c r="S91" s="1184"/>
      <c r="T91" s="532">
        <v>46460030142</v>
      </c>
      <c r="U91" s="530" t="s">
        <v>1375</v>
      </c>
    </row>
    <row r="92" spans="1:21" ht="12" customHeight="1" x14ac:dyDescent="0.2">
      <c r="A92" s="1210"/>
      <c r="B92" s="1217"/>
      <c r="C92" s="1266"/>
      <c r="D92" s="1229">
        <v>0</v>
      </c>
      <c r="E92" s="263">
        <v>7.0000000000000007E-2</v>
      </c>
      <c r="F92" s="1089">
        <v>7.0000000000000007E-2</v>
      </c>
      <c r="G92" s="499">
        <f>SUM(F91:F92)</f>
        <v>0.6399999999999999</v>
      </c>
      <c r="H92" s="1074">
        <v>371</v>
      </c>
      <c r="I92" s="412" t="s">
        <v>18</v>
      </c>
      <c r="J92" s="1263"/>
      <c r="K92" s="1263"/>
      <c r="L92" s="1263"/>
      <c r="M92" s="1263"/>
      <c r="N92" s="1263"/>
      <c r="O92" s="1263"/>
      <c r="P92" s="1263"/>
      <c r="Q92" s="1263"/>
      <c r="R92" s="1263"/>
      <c r="S92" s="1264"/>
      <c r="T92" s="533">
        <v>46460030142</v>
      </c>
      <c r="U92" s="1200" t="s">
        <v>1375</v>
      </c>
    </row>
    <row r="93" spans="1:21" ht="5.0999999999999996" customHeight="1" x14ac:dyDescent="0.2">
      <c r="A93" s="28"/>
      <c r="B93" s="28"/>
      <c r="C93" s="29"/>
      <c r="F93" s="23"/>
      <c r="G93" s="23"/>
      <c r="M93" s="45"/>
      <c r="N93" s="41"/>
      <c r="R93" s="41"/>
      <c r="S93" s="41"/>
      <c r="T93" s="1521"/>
      <c r="U93" s="7"/>
    </row>
    <row r="94" spans="1:21" ht="12" customHeight="1" x14ac:dyDescent="0.2">
      <c r="A94" s="30" t="s">
        <v>221</v>
      </c>
      <c r="B94" s="17"/>
      <c r="C94" s="17"/>
      <c r="D94" s="17"/>
      <c r="E94" s="17"/>
      <c r="F94" s="37"/>
      <c r="G94" s="304">
        <f>SUM(G8:G92)</f>
        <v>65.619000000000014</v>
      </c>
      <c r="H94" s="31">
        <f>SUM(H8:H92)</f>
        <v>274369</v>
      </c>
      <c r="I94" s="18"/>
      <c r="J94" s="8"/>
      <c r="K94" s="19"/>
      <c r="L94" s="20" t="s">
        <v>19</v>
      </c>
      <c r="M94" s="46">
        <f>SUM(M8:M92)</f>
        <v>0</v>
      </c>
      <c r="N94" s="42">
        <f>SUM(N8:N92)</f>
        <v>0</v>
      </c>
      <c r="O94" s="16"/>
      <c r="P94" s="16"/>
      <c r="Q94" s="20" t="s">
        <v>20</v>
      </c>
      <c r="R94" s="42">
        <f>SUM(R8:R92)</f>
        <v>0</v>
      </c>
      <c r="S94" s="42">
        <f>SUM(S8:S92)</f>
        <v>0</v>
      </c>
      <c r="T94" s="16"/>
    </row>
    <row r="95" spans="1:21" ht="12" customHeight="1" x14ac:dyDescent="0.2">
      <c r="A95" s="32" t="s">
        <v>21</v>
      </c>
      <c r="B95" s="21"/>
      <c r="C95" s="21"/>
      <c r="D95" s="21"/>
      <c r="E95" s="21"/>
      <c r="F95" s="37"/>
      <c r="G95" s="47">
        <f>SUMIF(I8:I92,"melnais",F8:F92)+SUMIF(I8:I92,"virsmas aps.",F8:F92)</f>
        <v>12.875999999999999</v>
      </c>
      <c r="H95" s="48">
        <f>SUMIF(I8:I92,"melnais",H8:H92)+SUMIF(I8:I92,"virsmas aps.",H8:H92)</f>
        <v>68705</v>
      </c>
      <c r="I95" s="22"/>
      <c r="J95" s="23"/>
      <c r="K95" s="16"/>
      <c r="L95" s="16"/>
      <c r="M95" s="24"/>
      <c r="N95" s="24"/>
      <c r="O95" s="16"/>
      <c r="P95" s="16"/>
      <c r="Q95" s="16"/>
      <c r="R95" s="16"/>
      <c r="S95" s="16"/>
      <c r="T95" s="16"/>
    </row>
    <row r="96" spans="1:21" ht="12" customHeight="1" x14ac:dyDescent="0.2">
      <c r="A96" s="32" t="s">
        <v>22</v>
      </c>
      <c r="B96" s="21"/>
      <c r="C96" s="21"/>
      <c r="D96" s="21"/>
      <c r="E96" s="21"/>
      <c r="F96" s="37"/>
      <c r="G96" s="47">
        <f>SUMIF(I8:I92,"bruģis",F8:F92)</f>
        <v>0.3</v>
      </c>
      <c r="H96" s="48">
        <f>SUMIF(I8:I92,"bruģis",H8:H92)</f>
        <v>900</v>
      </c>
      <c r="J96" s="58"/>
      <c r="K96" s="58"/>
      <c r="L96" s="58"/>
      <c r="O96" s="16"/>
      <c r="P96" s="16"/>
      <c r="Q96" s="16"/>
      <c r="R96" s="16"/>
      <c r="S96" s="16"/>
      <c r="T96" s="16"/>
    </row>
    <row r="97" spans="1:21" ht="12" customHeight="1" x14ac:dyDescent="0.2">
      <c r="A97" s="32" t="s">
        <v>23</v>
      </c>
      <c r="B97" s="21"/>
      <c r="C97" s="21"/>
      <c r="D97" s="21"/>
      <c r="E97" s="21"/>
      <c r="F97" s="37"/>
      <c r="G97" s="47">
        <f>SUMIF(I8:I92,"grants",F8:F92)</f>
        <v>49.743000000000016</v>
      </c>
      <c r="H97" s="48">
        <f>SUMIF(I8:I92,"grants",H8:H92)</f>
        <v>189914</v>
      </c>
      <c r="J97" s="58"/>
      <c r="K97" s="16"/>
      <c r="L97" s="58" t="s">
        <v>46</v>
      </c>
      <c r="O97" s="16"/>
      <c r="P97" s="16"/>
      <c r="Q97" s="16"/>
      <c r="R97" s="16"/>
      <c r="S97" s="16"/>
      <c r="T97" s="16"/>
    </row>
    <row r="98" spans="1:21" ht="12" customHeight="1" x14ac:dyDescent="0.2">
      <c r="A98" s="32" t="s">
        <v>25</v>
      </c>
      <c r="B98" s="21"/>
      <c r="C98" s="21"/>
      <c r="D98" s="21"/>
      <c r="E98" s="21"/>
      <c r="F98" s="37"/>
      <c r="G98" s="47">
        <f>SUMIF(I8:I92,"cits segums",F8:F92)</f>
        <v>2.7</v>
      </c>
      <c r="H98" s="48">
        <f>SUMIF(I8:I92,"cits segums",H8:H92)</f>
        <v>14850</v>
      </c>
      <c r="I98" s="23"/>
      <c r="J98" s="8"/>
      <c r="K98" s="25"/>
      <c r="O98" s="16"/>
      <c r="P98" s="16"/>
      <c r="Q98" s="16"/>
      <c r="R98" s="16"/>
      <c r="S98" s="16"/>
      <c r="T98" s="16"/>
    </row>
    <row r="99" spans="1:21" ht="5.0999999999999996" customHeight="1" x14ac:dyDescent="0.2">
      <c r="A99" s="5"/>
      <c r="B99" s="5"/>
      <c r="C99" s="5"/>
      <c r="D99" s="5"/>
      <c r="E99" s="5"/>
      <c r="F99" s="26"/>
      <c r="G99" s="26"/>
      <c r="H99" s="33"/>
      <c r="I99" s="14"/>
      <c r="J99" s="8"/>
      <c r="K99" s="16"/>
      <c r="O99" s="16"/>
      <c r="P99" s="16"/>
      <c r="Q99" s="16"/>
      <c r="R99" s="16"/>
      <c r="S99" s="16"/>
      <c r="T99" s="16"/>
    </row>
    <row r="100" spans="1:21" ht="12" customHeight="1" x14ac:dyDescent="0.2">
      <c r="A100" s="4" t="s">
        <v>45</v>
      </c>
      <c r="B100" s="50" t="str">
        <f>AN!B65</f>
        <v>SIA "Ceļu inženieri" ceļu būvtehiķis Uldis Bite</v>
      </c>
      <c r="C100" s="50"/>
      <c r="D100" s="50"/>
      <c r="E100" s="50"/>
      <c r="F100" s="50"/>
      <c r="G100" s="27"/>
      <c r="H100" s="54" t="s">
        <v>41</v>
      </c>
      <c r="I100" s="1588" t="str">
        <f>AN!I65</f>
        <v>2024.gada 4.novembris</v>
      </c>
      <c r="J100" s="1588"/>
      <c r="K100" s="53"/>
      <c r="L100" s="54" t="s">
        <v>42</v>
      </c>
      <c r="M100" s="27"/>
      <c r="N100" s="27"/>
      <c r="Q100" s="16"/>
      <c r="R100" s="16"/>
      <c r="S100" s="16"/>
      <c r="T100" s="16"/>
    </row>
    <row r="101" spans="1:21" ht="5.0999999999999996" customHeight="1" x14ac:dyDescent="0.2">
      <c r="A101" s="6"/>
      <c r="B101" s="51"/>
      <c r="C101" s="51"/>
      <c r="D101" s="51"/>
      <c r="E101" s="51"/>
      <c r="F101" s="51"/>
      <c r="G101" s="57"/>
      <c r="H101" s="52"/>
      <c r="I101" s="51"/>
      <c r="J101" s="51"/>
      <c r="K101" s="52"/>
      <c r="L101" s="55"/>
      <c r="N101" s="57"/>
      <c r="O101" s="57"/>
      <c r="P101" s="39"/>
      <c r="Q101" s="16"/>
      <c r="R101" s="16"/>
      <c r="S101" s="16"/>
      <c r="T101" s="16"/>
    </row>
    <row r="102" spans="1:21" ht="12" customHeight="1" x14ac:dyDescent="0.2">
      <c r="A102" s="4" t="s">
        <v>44</v>
      </c>
      <c r="B102" s="50" t="str">
        <f>AN!B67</f>
        <v>Dobeles novada domes priekšsēdētājs Ivars Gorskis</v>
      </c>
      <c r="C102" s="50"/>
      <c r="D102" s="50"/>
      <c r="E102" s="50"/>
      <c r="F102" s="50"/>
      <c r="G102" s="27"/>
      <c r="H102" s="54" t="s">
        <v>41</v>
      </c>
      <c r="I102" s="1588"/>
      <c r="J102" s="1588"/>
      <c r="K102" s="53"/>
      <c r="L102" s="54" t="s">
        <v>42</v>
      </c>
      <c r="M102" s="27"/>
      <c r="N102" s="27"/>
      <c r="Q102" s="16"/>
      <c r="R102" s="16"/>
      <c r="S102" s="16"/>
      <c r="T102" s="16"/>
    </row>
    <row r="103" spans="1:21" ht="5.0999999999999996" customHeight="1" x14ac:dyDescent="0.2">
      <c r="A103" s="4"/>
      <c r="B103" s="51"/>
      <c r="C103" s="51"/>
      <c r="D103" s="51"/>
      <c r="E103" s="51"/>
      <c r="F103" s="51"/>
      <c r="G103" s="57"/>
      <c r="H103" s="52"/>
      <c r="I103" s="51"/>
      <c r="J103" s="51"/>
      <c r="K103" s="52"/>
      <c r="L103" s="55"/>
      <c r="N103" s="57"/>
      <c r="O103" s="57"/>
      <c r="P103" s="39"/>
      <c r="Q103" s="16"/>
      <c r="R103" s="16"/>
      <c r="S103" s="16"/>
      <c r="T103" s="16"/>
    </row>
    <row r="104" spans="1:21" ht="12" customHeight="1" x14ac:dyDescent="0.2">
      <c r="A104" s="4" t="s">
        <v>43</v>
      </c>
      <c r="B104" s="50" t="str">
        <f>AN!B69</f>
        <v>VSIA "Latvijas Valsts ceļi" Zemgales reģisonālā nodaļa</v>
      </c>
      <c r="C104" s="50"/>
      <c r="D104" s="50"/>
      <c r="E104" s="50"/>
      <c r="F104" s="50"/>
      <c r="G104" s="27"/>
      <c r="H104" s="54" t="s">
        <v>41</v>
      </c>
      <c r="I104" s="1588"/>
      <c r="J104" s="1588"/>
      <c r="K104" s="53"/>
      <c r="L104" s="54" t="s">
        <v>42</v>
      </c>
      <c r="M104" s="27"/>
      <c r="N104" s="27"/>
      <c r="Q104" s="16"/>
      <c r="R104" s="16"/>
      <c r="S104" s="16"/>
      <c r="T104" s="16"/>
    </row>
    <row r="105" spans="1:21" ht="5.0999999999999996" customHeight="1" x14ac:dyDescent="0.2">
      <c r="D105" s="1589"/>
      <c r="E105" s="1589"/>
      <c r="F105" s="1589"/>
      <c r="G105" s="1590"/>
      <c r="H105" s="1590"/>
      <c r="I105" s="1589"/>
      <c r="J105" s="1589"/>
      <c r="K105" s="1590"/>
      <c r="L105" s="1590"/>
      <c r="N105" s="1591"/>
      <c r="O105" s="1591"/>
      <c r="P105" s="39"/>
    </row>
    <row r="106" spans="1:21" ht="14.1" customHeight="1" x14ac:dyDescent="0.25">
      <c r="A106" s="16"/>
      <c r="B106" s="1592" t="s">
        <v>338</v>
      </c>
      <c r="C106" s="1592"/>
      <c r="D106" s="1592"/>
      <c r="E106" s="1592"/>
      <c r="F106" s="1592"/>
      <c r="G106" s="1592"/>
      <c r="H106" s="1592"/>
      <c r="I106" s="1592"/>
      <c r="J106" s="1592"/>
      <c r="K106" s="1592"/>
      <c r="L106" s="1592"/>
      <c r="M106" s="1592"/>
      <c r="N106" s="1592"/>
      <c r="O106" s="1592"/>
      <c r="P106" s="1592"/>
      <c r="Q106" s="1592"/>
      <c r="R106" s="1592"/>
      <c r="S106" s="1592"/>
      <c r="T106" s="1592"/>
      <c r="U106" s="56"/>
    </row>
  </sheetData>
  <mergeCells count="34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N5:N6"/>
    <mergeCell ref="O5:O6"/>
    <mergeCell ref="P5:P6"/>
    <mergeCell ref="Q5:Q6"/>
    <mergeCell ref="J5:J6"/>
    <mergeCell ref="K5:L5"/>
    <mergeCell ref="M5:M6"/>
    <mergeCell ref="B7:C7"/>
    <mergeCell ref="F7:G7"/>
    <mergeCell ref="F5:G5"/>
    <mergeCell ref="H5:H6"/>
    <mergeCell ref="I5:I6"/>
    <mergeCell ref="C9:C10"/>
    <mergeCell ref="I100:J100"/>
    <mergeCell ref="I102:J102"/>
    <mergeCell ref="I104:J104"/>
    <mergeCell ref="D105:L105"/>
    <mergeCell ref="B106:T106"/>
    <mergeCell ref="C13:C14"/>
    <mergeCell ref="C18:C19"/>
    <mergeCell ref="C21:C22"/>
    <mergeCell ref="C55:C57"/>
    <mergeCell ref="C62:C63"/>
    <mergeCell ref="N105:O105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B0C7-D92F-4112-BE69-3E209D87857F}">
  <dimension ref="A1:U83"/>
  <sheetViews>
    <sheetView showGridLines="0" view="pageLayout" zoomScaleNormal="100" zoomScaleSheetLayoutView="100" workbookViewId="0">
      <selection activeCell="L46" sqref="L46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296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305" t="s">
        <v>1703</v>
      </c>
      <c r="B8" s="342" t="s">
        <v>298</v>
      </c>
      <c r="C8" s="306" t="s">
        <v>299</v>
      </c>
      <c r="D8" s="467">
        <v>0</v>
      </c>
      <c r="E8" s="467">
        <v>3.19</v>
      </c>
      <c r="F8" s="468">
        <f>E8-D8</f>
        <v>3.19</v>
      </c>
      <c r="G8" s="469">
        <f t="shared" ref="G8:G14" si="0">F8</f>
        <v>3.19</v>
      </c>
      <c r="H8" s="346">
        <v>12122</v>
      </c>
      <c r="I8" s="307" t="s">
        <v>16</v>
      </c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>
        <v>46500010291</v>
      </c>
      <c r="U8" s="305"/>
    </row>
    <row r="9" spans="1:21" ht="12" customHeight="1" x14ac:dyDescent="0.2">
      <c r="A9" s="305" t="s">
        <v>1704</v>
      </c>
      <c r="B9" s="342" t="s">
        <v>318</v>
      </c>
      <c r="C9" s="328" t="s">
        <v>319</v>
      </c>
      <c r="D9" s="467">
        <v>0</v>
      </c>
      <c r="E9" s="467">
        <v>1.45</v>
      </c>
      <c r="F9" s="468">
        <v>1.45</v>
      </c>
      <c r="G9" s="469">
        <f t="shared" si="0"/>
        <v>1.45</v>
      </c>
      <c r="H9" s="346">
        <v>12284</v>
      </c>
      <c r="I9" s="307" t="s">
        <v>16</v>
      </c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>
        <v>46500010292</v>
      </c>
      <c r="U9" s="305"/>
    </row>
    <row r="10" spans="1:21" ht="12" customHeight="1" x14ac:dyDescent="0.2">
      <c r="A10" s="305" t="s">
        <v>1705</v>
      </c>
      <c r="B10" s="342" t="s">
        <v>320</v>
      </c>
      <c r="C10" s="328" t="s">
        <v>321</v>
      </c>
      <c r="D10" s="467">
        <v>0</v>
      </c>
      <c r="E10" s="467">
        <v>2.58</v>
      </c>
      <c r="F10" s="468">
        <v>2.58</v>
      </c>
      <c r="G10" s="469">
        <f t="shared" si="0"/>
        <v>2.58</v>
      </c>
      <c r="H10" s="346">
        <v>8580</v>
      </c>
      <c r="I10" s="307" t="s">
        <v>16</v>
      </c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>
        <v>46500010293</v>
      </c>
      <c r="U10" s="305"/>
    </row>
    <row r="11" spans="1:21" ht="12" customHeight="1" x14ac:dyDescent="0.2">
      <c r="A11" s="305" t="s">
        <v>1706</v>
      </c>
      <c r="B11" s="342" t="s">
        <v>322</v>
      </c>
      <c r="C11" s="328" t="s">
        <v>323</v>
      </c>
      <c r="D11" s="467">
        <v>0</v>
      </c>
      <c r="E11" s="467">
        <v>2.5099999999999998</v>
      </c>
      <c r="F11" s="468">
        <v>2.5099999999999998</v>
      </c>
      <c r="G11" s="469">
        <f t="shared" si="0"/>
        <v>2.5099999999999998</v>
      </c>
      <c r="H11" s="346">
        <v>12600</v>
      </c>
      <c r="I11" s="307" t="s">
        <v>16</v>
      </c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>
        <v>46500010294</v>
      </c>
      <c r="U11" s="305"/>
    </row>
    <row r="12" spans="1:21" ht="12" customHeight="1" x14ac:dyDescent="0.2">
      <c r="A12" s="318" t="s">
        <v>1707</v>
      </c>
      <c r="B12" s="333" t="s">
        <v>324</v>
      </c>
      <c r="C12" s="331" t="s">
        <v>325</v>
      </c>
      <c r="D12" s="470">
        <v>0</v>
      </c>
      <c r="E12" s="471">
        <v>3.32</v>
      </c>
      <c r="F12" s="472">
        <v>3.32</v>
      </c>
      <c r="G12" s="469">
        <f t="shared" si="0"/>
        <v>3.32</v>
      </c>
      <c r="H12" s="352">
        <v>3000</v>
      </c>
      <c r="I12" s="332" t="s">
        <v>16</v>
      </c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13">
        <v>46500010295</v>
      </c>
      <c r="U12" s="313"/>
    </row>
    <row r="13" spans="1:21" ht="12" customHeight="1" x14ac:dyDescent="0.2">
      <c r="A13" s="305" t="s">
        <v>1708</v>
      </c>
      <c r="B13" s="343" t="s">
        <v>300</v>
      </c>
      <c r="C13" s="308" t="s">
        <v>301</v>
      </c>
      <c r="D13" s="473">
        <v>0</v>
      </c>
      <c r="E13" s="473">
        <v>2.6</v>
      </c>
      <c r="F13" s="474">
        <v>2.6</v>
      </c>
      <c r="G13" s="475">
        <f t="shared" si="0"/>
        <v>2.6</v>
      </c>
      <c r="H13" s="347">
        <v>13260</v>
      </c>
      <c r="I13" s="309" t="s">
        <v>16</v>
      </c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>
        <v>46500010296</v>
      </c>
      <c r="U13" s="310"/>
    </row>
    <row r="14" spans="1:21" ht="12" customHeight="1" x14ac:dyDescent="0.2">
      <c r="A14" s="305" t="s">
        <v>1709</v>
      </c>
      <c r="B14" s="343" t="s">
        <v>302</v>
      </c>
      <c r="C14" s="308" t="s">
        <v>303</v>
      </c>
      <c r="D14" s="476">
        <v>0</v>
      </c>
      <c r="E14" s="476">
        <v>0.5</v>
      </c>
      <c r="F14" s="477">
        <v>0.5</v>
      </c>
      <c r="G14" s="478">
        <f t="shared" si="0"/>
        <v>0.5</v>
      </c>
      <c r="H14" s="348">
        <v>1500</v>
      </c>
      <c r="I14" s="311" t="s">
        <v>16</v>
      </c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>
        <v>46500010297</v>
      </c>
      <c r="U14" s="305"/>
    </row>
    <row r="15" spans="1:21" ht="12" customHeight="1" x14ac:dyDescent="0.2">
      <c r="A15" s="313" t="s">
        <v>1710</v>
      </c>
      <c r="B15" s="343" t="s">
        <v>304</v>
      </c>
      <c r="C15" s="314" t="s">
        <v>305</v>
      </c>
      <c r="D15" s="476">
        <v>0</v>
      </c>
      <c r="E15" s="476">
        <v>0.8</v>
      </c>
      <c r="F15" s="477">
        <v>0.8</v>
      </c>
      <c r="G15" s="478"/>
      <c r="H15" s="348">
        <v>3760</v>
      </c>
      <c r="I15" s="311" t="s">
        <v>16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>
        <v>46500010298</v>
      </c>
      <c r="U15" s="312"/>
    </row>
    <row r="16" spans="1:21" ht="12" customHeight="1" x14ac:dyDescent="0.2">
      <c r="A16" s="313"/>
      <c r="B16" s="333"/>
      <c r="C16" s="315"/>
      <c r="D16" s="479">
        <v>0.8</v>
      </c>
      <c r="E16" s="479">
        <v>2.2000000000000002</v>
      </c>
      <c r="F16" s="480">
        <v>1.4</v>
      </c>
      <c r="G16" s="481"/>
      <c r="H16" s="349">
        <v>6160</v>
      </c>
      <c r="I16" s="316" t="s">
        <v>16</v>
      </c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>
        <v>46500010306</v>
      </c>
      <c r="U16" s="317"/>
    </row>
    <row r="17" spans="1:21" ht="12" customHeight="1" x14ac:dyDescent="0.2">
      <c r="A17" s="318"/>
      <c r="B17" s="344"/>
      <c r="C17" s="319"/>
      <c r="D17" s="482">
        <v>2.2000000000000002</v>
      </c>
      <c r="E17" s="482">
        <v>3.68</v>
      </c>
      <c r="F17" s="483">
        <v>1.48</v>
      </c>
      <c r="G17" s="484">
        <f>SUM(F15:F17)</f>
        <v>3.68</v>
      </c>
      <c r="H17" s="350">
        <v>6512</v>
      </c>
      <c r="I17" s="320" t="s">
        <v>16</v>
      </c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>
        <v>46500020099</v>
      </c>
      <c r="U17" s="321"/>
    </row>
    <row r="18" spans="1:21" ht="12" customHeight="1" x14ac:dyDescent="0.2">
      <c r="A18" s="318" t="s">
        <v>1711</v>
      </c>
      <c r="B18" s="333" t="s">
        <v>306</v>
      </c>
      <c r="C18" s="322" t="s">
        <v>307</v>
      </c>
      <c r="D18" s="470">
        <v>0</v>
      </c>
      <c r="E18" s="470">
        <v>1.71</v>
      </c>
      <c r="F18" s="472">
        <v>1.71</v>
      </c>
      <c r="G18" s="485">
        <f>F18</f>
        <v>1.71</v>
      </c>
      <c r="H18" s="351">
        <v>7695</v>
      </c>
      <c r="I18" s="323" t="s">
        <v>16</v>
      </c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>
        <v>46500020115</v>
      </c>
      <c r="U18" s="313"/>
    </row>
    <row r="19" spans="1:21" ht="12" customHeight="1" x14ac:dyDescent="0.2">
      <c r="A19" s="318" t="s">
        <v>1695</v>
      </c>
      <c r="B19" s="343" t="s">
        <v>326</v>
      </c>
      <c r="C19" s="308" t="s">
        <v>327</v>
      </c>
      <c r="D19" s="473">
        <v>0</v>
      </c>
      <c r="E19" s="473">
        <v>2.86</v>
      </c>
      <c r="F19" s="474">
        <v>2.86</v>
      </c>
      <c r="G19" s="469">
        <f t="shared" ref="G19" si="1">F19</f>
        <v>2.86</v>
      </c>
      <c r="H19" s="347">
        <v>31605</v>
      </c>
      <c r="I19" s="309" t="s">
        <v>16</v>
      </c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>
        <v>46500040104</v>
      </c>
      <c r="U19" s="310"/>
    </row>
    <row r="20" spans="1:21" ht="12" customHeight="1" x14ac:dyDescent="0.2">
      <c r="A20" s="313" t="s">
        <v>1696</v>
      </c>
      <c r="B20" s="343" t="s">
        <v>308</v>
      </c>
      <c r="C20" s="355" t="s">
        <v>309</v>
      </c>
      <c r="D20" s="476">
        <v>0</v>
      </c>
      <c r="E20" s="476">
        <v>0.3</v>
      </c>
      <c r="F20" s="477">
        <v>0.3</v>
      </c>
      <c r="G20" s="478"/>
      <c r="H20" s="348">
        <v>1050</v>
      </c>
      <c r="I20" s="311" t="s">
        <v>16</v>
      </c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>
        <v>46500020111</v>
      </c>
      <c r="U20" s="312"/>
    </row>
    <row r="21" spans="1:21" ht="12" customHeight="1" x14ac:dyDescent="0.2">
      <c r="A21" s="318"/>
      <c r="B21" s="333"/>
      <c r="C21" s="356"/>
      <c r="D21" s="479">
        <v>0.3</v>
      </c>
      <c r="E21" s="479">
        <v>4.03</v>
      </c>
      <c r="F21" s="480">
        <v>3.73</v>
      </c>
      <c r="G21" s="481">
        <f>SUM(F20:F21)</f>
        <v>4.03</v>
      </c>
      <c r="H21" s="349">
        <v>13801</v>
      </c>
      <c r="I21" s="316" t="s">
        <v>16</v>
      </c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>
        <v>46500030067</v>
      </c>
      <c r="U21" s="317"/>
    </row>
    <row r="22" spans="1:21" ht="12" customHeight="1" x14ac:dyDescent="0.2">
      <c r="A22" s="313" t="s">
        <v>1697</v>
      </c>
      <c r="B22" s="343" t="s">
        <v>310</v>
      </c>
      <c r="C22" s="314" t="s">
        <v>311</v>
      </c>
      <c r="D22" s="476">
        <v>0</v>
      </c>
      <c r="E22" s="476">
        <v>4.42</v>
      </c>
      <c r="F22" s="477">
        <v>4.42</v>
      </c>
      <c r="G22" s="478"/>
      <c r="H22" s="348">
        <v>15912</v>
      </c>
      <c r="I22" s="311" t="s">
        <v>16</v>
      </c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>
        <v>46500030068</v>
      </c>
      <c r="U22" s="312"/>
    </row>
    <row r="23" spans="1:21" ht="12" customHeight="1" x14ac:dyDescent="0.2">
      <c r="A23" s="324"/>
      <c r="B23" s="345"/>
      <c r="C23" s="315"/>
      <c r="D23" s="479">
        <v>4.42</v>
      </c>
      <c r="E23" s="479">
        <v>4.78</v>
      </c>
      <c r="F23" s="480">
        <v>0.36</v>
      </c>
      <c r="G23" s="481">
        <f>SUM(F22:F23)</f>
        <v>4.78</v>
      </c>
      <c r="H23" s="349">
        <v>720</v>
      </c>
      <c r="I23" s="316" t="s">
        <v>17</v>
      </c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>
        <v>46500030068</v>
      </c>
      <c r="U23" s="317"/>
    </row>
    <row r="24" spans="1:21" ht="12" customHeight="1" x14ac:dyDescent="0.2">
      <c r="A24" s="325"/>
      <c r="B24" s="338"/>
      <c r="C24" s="326" t="s">
        <v>312</v>
      </c>
      <c r="D24" s="482">
        <v>0</v>
      </c>
      <c r="E24" s="482">
        <v>0.05</v>
      </c>
      <c r="F24" s="483">
        <v>0.05</v>
      </c>
      <c r="G24" s="484">
        <v>0.05</v>
      </c>
      <c r="H24" s="350">
        <v>150</v>
      </c>
      <c r="I24" s="320" t="s">
        <v>16</v>
      </c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>
        <v>46500030068</v>
      </c>
      <c r="U24" s="321"/>
    </row>
    <row r="25" spans="1:21" ht="12" customHeight="1" x14ac:dyDescent="0.2">
      <c r="A25" s="310" t="s">
        <v>1698</v>
      </c>
      <c r="B25" s="343" t="s">
        <v>313</v>
      </c>
      <c r="C25" s="314" t="s">
        <v>314</v>
      </c>
      <c r="D25" s="476">
        <v>0</v>
      </c>
      <c r="E25" s="476">
        <v>2.1</v>
      </c>
      <c r="F25" s="477">
        <v>2.1</v>
      </c>
      <c r="G25" s="478"/>
      <c r="H25" s="348">
        <v>2000</v>
      </c>
      <c r="I25" s="311" t="s">
        <v>18</v>
      </c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>
        <v>46500020101</v>
      </c>
      <c r="U25" s="312"/>
    </row>
    <row r="26" spans="1:21" ht="12" customHeight="1" x14ac:dyDescent="0.2">
      <c r="A26" s="313"/>
      <c r="B26" s="333"/>
      <c r="C26" s="315"/>
      <c r="D26" s="470">
        <v>2.1</v>
      </c>
      <c r="E26" s="470">
        <v>2.7</v>
      </c>
      <c r="F26" s="472">
        <v>0.6</v>
      </c>
      <c r="G26" s="485"/>
      <c r="H26" s="351">
        <v>5965</v>
      </c>
      <c r="I26" s="323" t="s">
        <v>16</v>
      </c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>
        <v>46500020097</v>
      </c>
      <c r="U26" s="313"/>
    </row>
    <row r="27" spans="1:21" ht="12" customHeight="1" x14ac:dyDescent="0.2">
      <c r="A27" s="318"/>
      <c r="B27" s="344"/>
      <c r="C27" s="327"/>
      <c r="D27" s="482">
        <v>2.7</v>
      </c>
      <c r="E27" s="482">
        <v>9.15</v>
      </c>
      <c r="F27" s="483">
        <v>6.45</v>
      </c>
      <c r="G27" s="484">
        <f>SUM(F25:F27)</f>
        <v>9.15</v>
      </c>
      <c r="H27" s="350">
        <v>10320</v>
      </c>
      <c r="I27" s="320" t="s">
        <v>16</v>
      </c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>
        <v>46500040105</v>
      </c>
      <c r="U27" s="321"/>
    </row>
    <row r="28" spans="1:21" ht="12" customHeight="1" x14ac:dyDescent="0.2">
      <c r="A28" s="310" t="s">
        <v>1699</v>
      </c>
      <c r="B28" s="343" t="s">
        <v>328</v>
      </c>
      <c r="C28" s="308" t="s">
        <v>329</v>
      </c>
      <c r="D28" s="476">
        <v>0</v>
      </c>
      <c r="E28" s="476">
        <v>2.13</v>
      </c>
      <c r="F28" s="477">
        <v>2.13</v>
      </c>
      <c r="G28" s="478"/>
      <c r="H28" s="348">
        <v>10650</v>
      </c>
      <c r="I28" s="311" t="s">
        <v>16</v>
      </c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>
        <v>46500020098</v>
      </c>
      <c r="U28" s="312"/>
    </row>
    <row r="29" spans="1:21" ht="12" customHeight="1" x14ac:dyDescent="0.2">
      <c r="A29" s="318"/>
      <c r="B29" s="344"/>
      <c r="C29" s="334"/>
      <c r="D29" s="482">
        <v>2.13</v>
      </c>
      <c r="E29" s="482">
        <v>3.07</v>
      </c>
      <c r="F29" s="483">
        <v>0.94</v>
      </c>
      <c r="G29" s="484">
        <f>SUM(F28:F29)</f>
        <v>3.07</v>
      </c>
      <c r="H29" s="350">
        <v>3290</v>
      </c>
      <c r="I29" s="320" t="s">
        <v>16</v>
      </c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>
        <v>46500030066</v>
      </c>
      <c r="U29" s="321"/>
    </row>
    <row r="30" spans="1:21" ht="12" customHeight="1" x14ac:dyDescent="0.2">
      <c r="A30" s="305" t="s">
        <v>1700</v>
      </c>
      <c r="B30" s="342" t="s">
        <v>330</v>
      </c>
      <c r="C30" s="335" t="s">
        <v>331</v>
      </c>
      <c r="D30" s="467">
        <v>0</v>
      </c>
      <c r="E30" s="467">
        <v>0.28999999999999998</v>
      </c>
      <c r="F30" s="468">
        <v>0.28999999999999998</v>
      </c>
      <c r="G30" s="469">
        <f>F30</f>
        <v>0.28999999999999998</v>
      </c>
      <c r="H30" s="346">
        <v>1160</v>
      </c>
      <c r="I30" s="307" t="s">
        <v>16</v>
      </c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>
        <v>46500020116</v>
      </c>
      <c r="U30" s="305"/>
    </row>
    <row r="31" spans="1:21" ht="12" customHeight="1" x14ac:dyDescent="0.2">
      <c r="A31" s="318" t="s">
        <v>1701</v>
      </c>
      <c r="B31" s="342" t="s">
        <v>315</v>
      </c>
      <c r="C31" s="328" t="s">
        <v>316</v>
      </c>
      <c r="D31" s="467">
        <v>0</v>
      </c>
      <c r="E31" s="467">
        <v>0.5</v>
      </c>
      <c r="F31" s="468">
        <v>0.5</v>
      </c>
      <c r="G31" s="469">
        <f>F31</f>
        <v>0.5</v>
      </c>
      <c r="H31" s="346">
        <v>9287</v>
      </c>
      <c r="I31" s="307" t="s">
        <v>16</v>
      </c>
      <c r="J31" s="329"/>
      <c r="K31" s="329"/>
      <c r="L31" s="329"/>
      <c r="M31" s="329"/>
      <c r="N31" s="329"/>
      <c r="O31" s="305"/>
      <c r="P31" s="329"/>
      <c r="Q31" s="329"/>
      <c r="R31" s="329"/>
      <c r="S31" s="329"/>
      <c r="T31" s="330" t="s">
        <v>317</v>
      </c>
      <c r="U31" s="473"/>
    </row>
    <row r="32" spans="1:21" ht="12" customHeight="1" x14ac:dyDescent="0.2">
      <c r="A32" s="310" t="s">
        <v>1702</v>
      </c>
      <c r="B32" s="343" t="s">
        <v>332</v>
      </c>
      <c r="C32" s="308" t="s">
        <v>333</v>
      </c>
      <c r="D32" s="476">
        <v>0</v>
      </c>
      <c r="E32" s="476">
        <v>0.04</v>
      </c>
      <c r="F32" s="477">
        <v>0.04</v>
      </c>
      <c r="G32" s="478"/>
      <c r="H32" s="348">
        <v>160</v>
      </c>
      <c r="I32" s="311" t="s">
        <v>16</v>
      </c>
      <c r="J32" s="1638" t="s">
        <v>334</v>
      </c>
      <c r="K32" s="312"/>
      <c r="L32" s="1638" t="s">
        <v>335</v>
      </c>
      <c r="M32" s="312"/>
      <c r="N32" s="312"/>
      <c r="O32" s="312"/>
      <c r="P32" s="312"/>
      <c r="Q32" s="312"/>
      <c r="R32" s="312"/>
      <c r="S32" s="312"/>
      <c r="T32" s="312">
        <v>46500010433</v>
      </c>
      <c r="U32" s="312" t="s">
        <v>1389</v>
      </c>
    </row>
    <row r="33" spans="1:21" ht="12" customHeight="1" x14ac:dyDescent="0.2">
      <c r="A33" s="313"/>
      <c r="B33" s="333"/>
      <c r="C33" s="337"/>
      <c r="D33" s="470">
        <v>0.04</v>
      </c>
      <c r="E33" s="470">
        <v>0.11000000000000001</v>
      </c>
      <c r="F33" s="472">
        <v>7.0000000000000007E-2</v>
      </c>
      <c r="G33" s="485"/>
      <c r="H33" s="351">
        <v>280</v>
      </c>
      <c r="I33" s="323" t="s">
        <v>16</v>
      </c>
      <c r="J33" s="1639"/>
      <c r="K33" s="313">
        <v>4.4999999999999998E-2</v>
      </c>
      <c r="L33" s="1639"/>
      <c r="M33" s="313">
        <v>20</v>
      </c>
      <c r="N33" s="313">
        <v>80</v>
      </c>
      <c r="O33" s="313"/>
      <c r="P33" s="313"/>
      <c r="Q33" s="313" t="s">
        <v>172</v>
      </c>
      <c r="R33" s="313"/>
      <c r="S33" s="313"/>
      <c r="T33" s="313">
        <v>46500010450</v>
      </c>
      <c r="U33" s="313"/>
    </row>
    <row r="34" spans="1:21" ht="12" customHeight="1" x14ac:dyDescent="0.2">
      <c r="A34" s="325"/>
      <c r="B34" s="338"/>
      <c r="C34" s="339"/>
      <c r="D34" s="482">
        <v>0.11000000000000001</v>
      </c>
      <c r="E34" s="482">
        <v>0.14000000000000001</v>
      </c>
      <c r="F34" s="483">
        <v>0.03</v>
      </c>
      <c r="G34" s="484">
        <f>SUM(F32:F34)</f>
        <v>0.14000000000000001</v>
      </c>
      <c r="H34" s="350">
        <v>120</v>
      </c>
      <c r="I34" s="320" t="s">
        <v>16</v>
      </c>
      <c r="J34" s="340"/>
      <c r="K34" s="321"/>
      <c r="L34" s="341"/>
      <c r="M34" s="321"/>
      <c r="N34" s="321"/>
      <c r="O34" s="321"/>
      <c r="P34" s="321"/>
      <c r="Q34" s="321"/>
      <c r="R34" s="321"/>
      <c r="S34" s="321"/>
      <c r="T34" s="321">
        <v>46500010287</v>
      </c>
      <c r="U34" s="321"/>
    </row>
    <row r="35" spans="1:21" ht="12" customHeight="1" x14ac:dyDescent="0.2">
      <c r="A35" s="310" t="s">
        <v>2139</v>
      </c>
      <c r="B35" s="343"/>
      <c r="C35" s="353" t="s">
        <v>1314</v>
      </c>
      <c r="D35" s="476">
        <v>0</v>
      </c>
      <c r="E35" s="476">
        <v>0.38</v>
      </c>
      <c r="F35" s="669">
        <v>0.38</v>
      </c>
      <c r="G35" s="670"/>
      <c r="H35" s="312">
        <v>1505</v>
      </c>
      <c r="I35" s="1267" t="s">
        <v>18</v>
      </c>
      <c r="J35" s="476"/>
      <c r="K35" s="476"/>
      <c r="L35" s="476"/>
      <c r="M35" s="476"/>
      <c r="N35" s="476"/>
      <c r="O35" s="312"/>
      <c r="P35" s="476"/>
      <c r="Q35" s="476"/>
      <c r="R35" s="1111"/>
      <c r="S35" s="1111"/>
      <c r="T35" s="312">
        <v>46500050375</v>
      </c>
      <c r="U35" s="476" t="s">
        <v>1389</v>
      </c>
    </row>
    <row r="36" spans="1:21" ht="12" customHeight="1" x14ac:dyDescent="0.2">
      <c r="A36" s="318"/>
      <c r="B36" s="344"/>
      <c r="C36" s="354"/>
      <c r="D36" s="482">
        <v>0.38</v>
      </c>
      <c r="E36" s="482">
        <v>0.45</v>
      </c>
      <c r="F36" s="671">
        <v>7.0000000000000007E-2</v>
      </c>
      <c r="G36" s="672">
        <f>SUM(F35:F36)</f>
        <v>0.45</v>
      </c>
      <c r="H36" s="321">
        <v>245</v>
      </c>
      <c r="I36" s="1268" t="s">
        <v>16</v>
      </c>
      <c r="J36" s="482"/>
      <c r="K36" s="482"/>
      <c r="L36" s="482"/>
      <c r="M36" s="482"/>
      <c r="N36" s="482"/>
      <c r="O36" s="321"/>
      <c r="P36" s="482"/>
      <c r="Q36" s="482"/>
      <c r="R36" s="1119"/>
      <c r="S36" s="1119"/>
      <c r="T36" s="321">
        <v>46500050375</v>
      </c>
      <c r="U36" s="482" t="s">
        <v>1389</v>
      </c>
    </row>
    <row r="37" spans="1:21" ht="12" customHeight="1" x14ac:dyDescent="0.2">
      <c r="A37" s="310" t="s">
        <v>2140</v>
      </c>
      <c r="B37" s="343"/>
      <c r="C37" s="631" t="s">
        <v>1376</v>
      </c>
      <c r="D37" s="473">
        <v>0</v>
      </c>
      <c r="E37" s="473">
        <v>0.23599999999999999</v>
      </c>
      <c r="F37" s="1269">
        <v>0.23599999999999999</v>
      </c>
      <c r="G37" s="670">
        <f t="shared" ref="G37:G41" si="2">F37</f>
        <v>0.23599999999999999</v>
      </c>
      <c r="H37" s="310">
        <v>944</v>
      </c>
      <c r="I37" s="1270" t="s">
        <v>16</v>
      </c>
      <c r="J37" s="473"/>
      <c r="K37" s="473"/>
      <c r="L37" s="473"/>
      <c r="M37" s="473"/>
      <c r="N37" s="473"/>
      <c r="O37" s="310"/>
      <c r="P37" s="473"/>
      <c r="Q37" s="473"/>
      <c r="R37" s="1271"/>
      <c r="S37" s="1271"/>
      <c r="T37" s="310">
        <v>46500050376</v>
      </c>
      <c r="U37" s="473" t="s">
        <v>1389</v>
      </c>
    </row>
    <row r="38" spans="1:21" ht="12" customHeight="1" x14ac:dyDescent="0.2">
      <c r="A38" s="305" t="s">
        <v>2136</v>
      </c>
      <c r="B38" s="342"/>
      <c r="C38" s="631" t="s">
        <v>1324</v>
      </c>
      <c r="D38" s="467">
        <v>0.04</v>
      </c>
      <c r="E38" s="467">
        <v>0.28399999999999997</v>
      </c>
      <c r="F38" s="667">
        <v>0.24399999999999999</v>
      </c>
      <c r="G38" s="670">
        <f t="shared" si="2"/>
        <v>0.24399999999999999</v>
      </c>
      <c r="H38" s="305">
        <v>900</v>
      </c>
      <c r="I38" s="1272" t="s">
        <v>18</v>
      </c>
      <c r="J38" s="467"/>
      <c r="K38" s="467"/>
      <c r="L38" s="467"/>
      <c r="M38" s="467"/>
      <c r="N38" s="467"/>
      <c r="O38" s="305"/>
      <c r="P38" s="467"/>
      <c r="Q38" s="467"/>
      <c r="R38" s="977"/>
      <c r="S38" s="977"/>
      <c r="T38" s="305">
        <v>46500050370</v>
      </c>
      <c r="U38" s="467" t="s">
        <v>1389</v>
      </c>
    </row>
    <row r="39" spans="1:21" ht="12" customHeight="1" x14ac:dyDescent="0.2">
      <c r="A39" s="305" t="s">
        <v>2137</v>
      </c>
      <c r="B39" s="342"/>
      <c r="C39" s="620" t="s">
        <v>1377</v>
      </c>
      <c r="D39" s="467">
        <v>0</v>
      </c>
      <c r="E39" s="467">
        <v>0.14799999999999999</v>
      </c>
      <c r="F39" s="667">
        <v>0.14799999999999999</v>
      </c>
      <c r="G39" s="670">
        <f t="shared" si="2"/>
        <v>0.14799999999999999</v>
      </c>
      <c r="H39" s="305">
        <v>518</v>
      </c>
      <c r="I39" s="1273" t="s">
        <v>16</v>
      </c>
      <c r="J39" s="467"/>
      <c r="K39" s="467"/>
      <c r="L39" s="467"/>
      <c r="M39" s="467"/>
      <c r="N39" s="467"/>
      <c r="O39" s="305"/>
      <c r="P39" s="467"/>
      <c r="Q39" s="467"/>
      <c r="R39" s="977"/>
      <c r="S39" s="977"/>
      <c r="T39" s="305">
        <v>46500050369</v>
      </c>
      <c r="U39" s="467" t="s">
        <v>1389</v>
      </c>
    </row>
    <row r="40" spans="1:21" ht="12" customHeight="1" x14ac:dyDescent="0.2">
      <c r="A40" s="342" t="s">
        <v>2141</v>
      </c>
      <c r="B40" s="342"/>
      <c r="C40" s="1313" t="s">
        <v>1378</v>
      </c>
      <c r="D40" s="467">
        <v>0</v>
      </c>
      <c r="E40" s="467">
        <v>0.80500000000000005</v>
      </c>
      <c r="F40" s="667">
        <v>0.80500000000000005</v>
      </c>
      <c r="G40" s="670">
        <f t="shared" si="2"/>
        <v>0.80500000000000005</v>
      </c>
      <c r="H40" s="305">
        <v>3591</v>
      </c>
      <c r="I40" s="1273" t="s">
        <v>16</v>
      </c>
      <c r="J40" s="467"/>
      <c r="K40" s="467"/>
      <c r="L40" s="467"/>
      <c r="M40" s="467"/>
      <c r="N40" s="467"/>
      <c r="O40" s="305"/>
      <c r="P40" s="467"/>
      <c r="Q40" s="467"/>
      <c r="R40" s="977"/>
      <c r="S40" s="977"/>
      <c r="T40" s="305">
        <v>46500010315</v>
      </c>
      <c r="U40" s="467" t="s">
        <v>1389</v>
      </c>
    </row>
    <row r="41" spans="1:21" ht="12" customHeight="1" x14ac:dyDescent="0.2">
      <c r="A41" s="313" t="s">
        <v>2142</v>
      </c>
      <c r="B41" s="333"/>
      <c r="C41" s="613" t="s">
        <v>1328</v>
      </c>
      <c r="D41" s="1161">
        <v>0</v>
      </c>
      <c r="E41" s="1161">
        <v>0.27500000000000002</v>
      </c>
      <c r="F41" s="673">
        <v>0.27500000000000002</v>
      </c>
      <c r="G41" s="670">
        <f t="shared" si="2"/>
        <v>0.27500000000000002</v>
      </c>
      <c r="H41" s="318">
        <v>990</v>
      </c>
      <c r="I41" s="1274" t="s">
        <v>18</v>
      </c>
      <c r="J41" s="1161"/>
      <c r="K41" s="1161"/>
      <c r="L41" s="1275"/>
      <c r="M41" s="1161"/>
      <c r="N41" s="1161"/>
      <c r="O41" s="318"/>
      <c r="P41" s="1161"/>
      <c r="Q41" s="1161"/>
      <c r="R41" s="1162"/>
      <c r="S41" s="1162"/>
      <c r="T41" s="318">
        <v>46500050374</v>
      </c>
      <c r="U41" s="1161" t="s">
        <v>1389</v>
      </c>
    </row>
    <row r="42" spans="1:21" ht="12" customHeight="1" x14ac:dyDescent="0.2">
      <c r="A42" s="310" t="s">
        <v>2143</v>
      </c>
      <c r="B42" s="343"/>
      <c r="C42" s="618" t="s">
        <v>1259</v>
      </c>
      <c r="D42" s="476">
        <v>0</v>
      </c>
      <c r="E42" s="476">
        <v>0.35299999999999998</v>
      </c>
      <c r="F42" s="669">
        <v>0.35299999999999998</v>
      </c>
      <c r="G42" s="670"/>
      <c r="H42" s="312">
        <v>1711</v>
      </c>
      <c r="I42" s="1267" t="s">
        <v>18</v>
      </c>
      <c r="J42" s="476"/>
      <c r="K42" s="476"/>
      <c r="L42" s="1276"/>
      <c r="M42" s="476"/>
      <c r="N42" s="476"/>
      <c r="O42" s="312"/>
      <c r="P42" s="476"/>
      <c r="Q42" s="476"/>
      <c r="R42" s="1111"/>
      <c r="S42" s="1111"/>
      <c r="T42" s="312">
        <v>46500050379</v>
      </c>
      <c r="U42" s="476" t="s">
        <v>1389</v>
      </c>
    </row>
    <row r="43" spans="1:21" ht="12" customHeight="1" x14ac:dyDescent="0.2">
      <c r="A43" s="313"/>
      <c r="B43" s="333"/>
      <c r="C43" s="632"/>
      <c r="D43" s="479">
        <v>0.35299999999999998</v>
      </c>
      <c r="E43" s="479">
        <v>0.47</v>
      </c>
      <c r="F43" s="825">
        <v>0.11700000000000001</v>
      </c>
      <c r="G43" s="826"/>
      <c r="H43" s="317">
        <v>456</v>
      </c>
      <c r="I43" s="1277" t="s">
        <v>16</v>
      </c>
      <c r="J43" s="479"/>
      <c r="K43" s="479"/>
      <c r="L43" s="479"/>
      <c r="M43" s="479"/>
      <c r="N43" s="479"/>
      <c r="O43" s="317"/>
      <c r="P43" s="479"/>
      <c r="Q43" s="479"/>
      <c r="R43" s="1147"/>
      <c r="S43" s="1147"/>
      <c r="T43" s="317">
        <v>46500050379</v>
      </c>
      <c r="U43" s="479" t="s">
        <v>1389</v>
      </c>
    </row>
    <row r="44" spans="1:21" ht="12" customHeight="1" x14ac:dyDescent="0.2">
      <c r="A44" s="313"/>
      <c r="B44" s="333"/>
      <c r="C44" s="1314"/>
      <c r="D44" s="479">
        <f>E43</f>
        <v>0.47</v>
      </c>
      <c r="E44" s="479">
        <f>F44+D44</f>
        <v>0.52500000000000002</v>
      </c>
      <c r="F44" s="825">
        <v>5.5E-2</v>
      </c>
      <c r="G44" s="826">
        <f>SUM(F42:F44)</f>
        <v>0.52500000000000002</v>
      </c>
      <c r="H44" s="317">
        <v>215</v>
      </c>
      <c r="I44" s="1277" t="s">
        <v>16</v>
      </c>
      <c r="J44" s="479"/>
      <c r="K44" s="479"/>
      <c r="L44" s="479"/>
      <c r="M44" s="479"/>
      <c r="N44" s="479"/>
      <c r="O44" s="317"/>
      <c r="P44" s="479"/>
      <c r="Q44" s="479"/>
      <c r="R44" s="1147"/>
      <c r="S44" s="1147"/>
      <c r="T44" s="317">
        <v>46500050377</v>
      </c>
      <c r="U44" s="479" t="s">
        <v>1389</v>
      </c>
    </row>
    <row r="45" spans="1:21" ht="12" customHeight="1" x14ac:dyDescent="0.2">
      <c r="A45" s="318"/>
      <c r="B45" s="344"/>
      <c r="C45" s="1315" t="s">
        <v>1388</v>
      </c>
      <c r="D45" s="482">
        <v>0</v>
      </c>
      <c r="E45" s="482">
        <v>0.152</v>
      </c>
      <c r="F45" s="671">
        <v>0.152</v>
      </c>
      <c r="G45" s="672">
        <f>F45</f>
        <v>0.152</v>
      </c>
      <c r="H45" s="321">
        <v>562</v>
      </c>
      <c r="I45" s="1268" t="s">
        <v>16</v>
      </c>
      <c r="J45" s="482"/>
      <c r="K45" s="482"/>
      <c r="L45" s="482"/>
      <c r="M45" s="482"/>
      <c r="N45" s="482"/>
      <c r="O45" s="321"/>
      <c r="P45" s="482"/>
      <c r="Q45" s="482"/>
      <c r="R45" s="1119"/>
      <c r="S45" s="1119"/>
      <c r="T45" s="321">
        <v>46500050379</v>
      </c>
      <c r="U45" s="482" t="s">
        <v>1389</v>
      </c>
    </row>
    <row r="46" spans="1:21" ht="12" customHeight="1" x14ac:dyDescent="0.2">
      <c r="A46" s="310" t="s">
        <v>2144</v>
      </c>
      <c r="B46" s="343"/>
      <c r="C46" s="618" t="s">
        <v>1263</v>
      </c>
      <c r="D46" s="476">
        <v>0</v>
      </c>
      <c r="E46" s="476">
        <v>0.59</v>
      </c>
      <c r="F46" s="669">
        <v>0.59</v>
      </c>
      <c r="G46" s="670">
        <v>0.59</v>
      </c>
      <c r="H46" s="312">
        <v>2205</v>
      </c>
      <c r="I46" s="1278" t="s">
        <v>16</v>
      </c>
      <c r="J46" s="476"/>
      <c r="K46" s="476"/>
      <c r="L46" s="476"/>
      <c r="M46" s="476"/>
      <c r="N46" s="476"/>
      <c r="O46" s="312"/>
      <c r="P46" s="476"/>
      <c r="Q46" s="476"/>
      <c r="R46" s="1111"/>
      <c r="S46" s="1111"/>
      <c r="T46" s="312">
        <v>46500050451</v>
      </c>
      <c r="U46" s="476" t="s">
        <v>1389</v>
      </c>
    </row>
    <row r="47" spans="1:21" ht="12" customHeight="1" x14ac:dyDescent="0.2">
      <c r="A47" s="305" t="s">
        <v>2145</v>
      </c>
      <c r="B47" s="342"/>
      <c r="C47" s="631" t="s">
        <v>1379</v>
      </c>
      <c r="D47" s="467">
        <v>0</v>
      </c>
      <c r="E47" s="467">
        <v>0.67900000000000005</v>
      </c>
      <c r="F47" s="667">
        <v>0.67900000000000005</v>
      </c>
      <c r="G47" s="668">
        <f>F47</f>
        <v>0.67900000000000005</v>
      </c>
      <c r="H47" s="305">
        <v>3346</v>
      </c>
      <c r="I47" s="1272" t="s">
        <v>18</v>
      </c>
      <c r="J47" s="467"/>
      <c r="K47" s="467"/>
      <c r="L47" s="467"/>
      <c r="M47" s="467"/>
      <c r="N47" s="467"/>
      <c r="O47" s="305"/>
      <c r="P47" s="467"/>
      <c r="Q47" s="467"/>
      <c r="R47" s="977"/>
      <c r="S47" s="977"/>
      <c r="T47" s="305">
        <v>46500050368</v>
      </c>
      <c r="U47" s="467" t="s">
        <v>1389</v>
      </c>
    </row>
    <row r="48" spans="1:21" ht="12" customHeight="1" x14ac:dyDescent="0.2">
      <c r="A48" s="313" t="s">
        <v>2135</v>
      </c>
      <c r="B48" s="342"/>
      <c r="C48" s="613" t="s">
        <v>1380</v>
      </c>
      <c r="D48" s="470">
        <v>0</v>
      </c>
      <c r="E48" s="470">
        <v>0.17</v>
      </c>
      <c r="F48" s="821">
        <v>0.17</v>
      </c>
      <c r="G48" s="668">
        <f t="shared" ref="G48:G51" si="3">F48</f>
        <v>0.17</v>
      </c>
      <c r="H48" s="313">
        <v>510</v>
      </c>
      <c r="I48" s="1279" t="s">
        <v>16</v>
      </c>
      <c r="J48" s="470"/>
      <c r="K48" s="470"/>
      <c r="L48" s="470"/>
      <c r="M48" s="470"/>
      <c r="N48" s="470"/>
      <c r="O48" s="313"/>
      <c r="P48" s="470"/>
      <c r="Q48" s="470"/>
      <c r="R48" s="1172"/>
      <c r="S48" s="1172"/>
      <c r="T48" s="313">
        <v>46500050371</v>
      </c>
      <c r="U48" s="470" t="s">
        <v>1389</v>
      </c>
    </row>
    <row r="49" spans="1:21" ht="12" customHeight="1" x14ac:dyDescent="0.2">
      <c r="A49" s="310" t="s">
        <v>2138</v>
      </c>
      <c r="B49" s="342"/>
      <c r="C49" s="632" t="s">
        <v>1278</v>
      </c>
      <c r="D49" s="473">
        <v>0</v>
      </c>
      <c r="E49" s="473">
        <v>0.34499999999999997</v>
      </c>
      <c r="F49" s="1269">
        <v>0.34499999999999997</v>
      </c>
      <c r="G49" s="668">
        <f t="shared" si="3"/>
        <v>0.34499999999999997</v>
      </c>
      <c r="H49" s="310">
        <v>932</v>
      </c>
      <c r="I49" s="1270" t="s">
        <v>16</v>
      </c>
      <c r="J49" s="473"/>
      <c r="K49" s="473"/>
      <c r="L49" s="473"/>
      <c r="M49" s="473"/>
      <c r="N49" s="473"/>
      <c r="O49" s="310"/>
      <c r="P49" s="473"/>
      <c r="Q49" s="473"/>
      <c r="R49" s="1271"/>
      <c r="S49" s="1271"/>
      <c r="T49" s="310">
        <v>46500010336</v>
      </c>
      <c r="U49" s="473" t="s">
        <v>1389</v>
      </c>
    </row>
    <row r="50" spans="1:21" ht="12" customHeight="1" x14ac:dyDescent="0.2">
      <c r="A50" s="310" t="s">
        <v>2146</v>
      </c>
      <c r="B50" s="343"/>
      <c r="C50" s="618" t="s">
        <v>1381</v>
      </c>
      <c r="D50" s="1276">
        <v>0</v>
      </c>
      <c r="E50" s="1276">
        <v>0.30499999999999999</v>
      </c>
      <c r="F50" s="1280">
        <v>0.30499999999999999</v>
      </c>
      <c r="G50" s="668">
        <f t="shared" si="3"/>
        <v>0.30499999999999999</v>
      </c>
      <c r="H50" s="312">
        <v>1464</v>
      </c>
      <c r="I50" s="1278" t="s">
        <v>16</v>
      </c>
      <c r="J50" s="476"/>
      <c r="K50" s="476"/>
      <c r="L50" s="476"/>
      <c r="M50" s="476"/>
      <c r="N50" s="476"/>
      <c r="O50" s="312"/>
      <c r="P50" s="476"/>
      <c r="Q50" s="476"/>
      <c r="R50" s="1111"/>
      <c r="S50" s="1281"/>
      <c r="T50" s="312">
        <v>46500050378</v>
      </c>
      <c r="U50" s="476" t="s">
        <v>1389</v>
      </c>
    </row>
    <row r="51" spans="1:21" ht="12" customHeight="1" x14ac:dyDescent="0.2">
      <c r="A51" s="310" t="s">
        <v>2134</v>
      </c>
      <c r="B51" s="343"/>
      <c r="C51" s="618" t="s">
        <v>1341</v>
      </c>
      <c r="D51" s="1283">
        <v>0</v>
      </c>
      <c r="E51" s="1283">
        <v>0.12</v>
      </c>
      <c r="F51" s="1284">
        <v>0.12</v>
      </c>
      <c r="G51" s="1285">
        <f t="shared" si="3"/>
        <v>0.12</v>
      </c>
      <c r="H51" s="1286">
        <v>360</v>
      </c>
      <c r="I51" s="1287" t="s">
        <v>17</v>
      </c>
      <c r="J51" s="1283"/>
      <c r="K51" s="1283"/>
      <c r="L51" s="1283"/>
      <c r="M51" s="473"/>
      <c r="N51" s="473"/>
      <c r="O51" s="310"/>
      <c r="P51" s="473"/>
      <c r="Q51" s="473"/>
      <c r="R51" s="1271"/>
      <c r="S51" s="1288"/>
      <c r="T51" s="310">
        <v>46500050372</v>
      </c>
      <c r="U51" s="473" t="s">
        <v>1389</v>
      </c>
    </row>
    <row r="52" spans="1:21" ht="12" customHeight="1" x14ac:dyDescent="0.2">
      <c r="A52" s="310" t="s">
        <v>2147</v>
      </c>
      <c r="B52" s="343"/>
      <c r="C52" s="618" t="s">
        <v>1382</v>
      </c>
      <c r="D52" s="1276">
        <v>0</v>
      </c>
      <c r="E52" s="1276">
        <v>0.308</v>
      </c>
      <c r="F52" s="1280">
        <v>0.308</v>
      </c>
      <c r="G52" s="1289"/>
      <c r="H52" s="1282">
        <v>1725</v>
      </c>
      <c r="I52" s="1290" t="s">
        <v>18</v>
      </c>
      <c r="J52" s="1276"/>
      <c r="K52" s="1276"/>
      <c r="L52" s="1276"/>
      <c r="M52" s="476"/>
      <c r="N52" s="1276"/>
      <c r="O52" s="1282"/>
      <c r="P52" s="1276"/>
      <c r="Q52" s="476"/>
      <c r="R52" s="1111">
        <v>374</v>
      </c>
      <c r="S52" s="1111">
        <v>288</v>
      </c>
      <c r="T52" s="312">
        <v>46500050388</v>
      </c>
      <c r="U52" s="476" t="s">
        <v>1389</v>
      </c>
    </row>
    <row r="53" spans="1:21" ht="12" customHeight="1" x14ac:dyDescent="0.2">
      <c r="A53" s="318"/>
      <c r="B53" s="344"/>
      <c r="C53" s="1316"/>
      <c r="D53" s="1291">
        <v>0.308</v>
      </c>
      <c r="E53" s="1291">
        <v>0.45300000000000001</v>
      </c>
      <c r="F53" s="1292">
        <v>0.14499999999999999</v>
      </c>
      <c r="G53" s="672">
        <f>SUM(F52:F53)</f>
        <v>0.45299999999999996</v>
      </c>
      <c r="H53" s="321">
        <v>725</v>
      </c>
      <c r="I53" s="1268" t="s">
        <v>16</v>
      </c>
      <c r="J53" s="482"/>
      <c r="K53" s="482"/>
      <c r="L53" s="482"/>
      <c r="M53" s="482"/>
      <c r="N53" s="482"/>
      <c r="O53" s="321"/>
      <c r="P53" s="482"/>
      <c r="Q53" s="482"/>
      <c r="R53" s="1119">
        <v>120</v>
      </c>
      <c r="S53" s="1119">
        <v>80</v>
      </c>
      <c r="T53" s="321">
        <v>46500050438</v>
      </c>
      <c r="U53" s="482" t="s">
        <v>1389</v>
      </c>
    </row>
    <row r="54" spans="1:21" ht="12" customHeight="1" x14ac:dyDescent="0.2">
      <c r="A54" s="1295" t="s">
        <v>2148</v>
      </c>
      <c r="B54" s="637"/>
      <c r="C54" s="631" t="s">
        <v>1383</v>
      </c>
      <c r="D54" s="1296">
        <v>0</v>
      </c>
      <c r="E54" s="1296">
        <v>0.23200000000000001</v>
      </c>
      <c r="F54" s="1496">
        <v>0.23200000000000001</v>
      </c>
      <c r="G54" s="1285">
        <f>F54</f>
        <v>0.23200000000000001</v>
      </c>
      <c r="H54" s="1483">
        <v>742</v>
      </c>
      <c r="I54" s="1497" t="s">
        <v>16</v>
      </c>
      <c r="J54" s="1296"/>
      <c r="K54" s="1296"/>
      <c r="L54" s="1296"/>
      <c r="M54" s="467"/>
      <c r="N54" s="467"/>
      <c r="O54" s="305"/>
      <c r="P54" s="467"/>
      <c r="Q54" s="467"/>
      <c r="R54" s="977">
        <v>62</v>
      </c>
      <c r="S54" s="977">
        <v>31</v>
      </c>
      <c r="T54" s="305">
        <v>46500050381</v>
      </c>
      <c r="U54" s="467" t="s">
        <v>1389</v>
      </c>
    </row>
    <row r="55" spans="1:21" ht="12" customHeight="1" x14ac:dyDescent="0.2">
      <c r="A55" s="1295" t="s">
        <v>2149</v>
      </c>
      <c r="B55" s="637"/>
      <c r="C55" s="620" t="s">
        <v>1287</v>
      </c>
      <c r="D55" s="467">
        <v>0</v>
      </c>
      <c r="E55" s="467">
        <v>0.64500000000000002</v>
      </c>
      <c r="F55" s="667">
        <v>0.64500000000000002</v>
      </c>
      <c r="G55" s="668">
        <f t="shared" ref="G55:G56" si="4">F55</f>
        <v>0.64500000000000002</v>
      </c>
      <c r="H55" s="305">
        <v>3427</v>
      </c>
      <c r="I55" s="1273" t="s">
        <v>16</v>
      </c>
      <c r="J55" s="467"/>
      <c r="K55" s="467"/>
      <c r="L55" s="467"/>
      <c r="M55" s="467"/>
      <c r="N55" s="1296"/>
      <c r="O55" s="1483"/>
      <c r="P55" s="1296"/>
      <c r="Q55" s="467"/>
      <c r="R55" s="977"/>
      <c r="S55" s="977"/>
      <c r="T55" s="305">
        <v>46500050389</v>
      </c>
      <c r="U55" s="467" t="s">
        <v>1389</v>
      </c>
    </row>
    <row r="56" spans="1:21" ht="12" customHeight="1" x14ac:dyDescent="0.2">
      <c r="A56" s="1498" t="s">
        <v>2150</v>
      </c>
      <c r="B56" s="344"/>
      <c r="C56" s="613" t="s">
        <v>1363</v>
      </c>
      <c r="D56" s="1161">
        <v>0</v>
      </c>
      <c r="E56" s="1161">
        <v>0.42</v>
      </c>
      <c r="F56" s="673">
        <v>0.42</v>
      </c>
      <c r="G56" s="668">
        <f t="shared" si="4"/>
        <v>0.42</v>
      </c>
      <c r="H56" s="318">
        <v>1932</v>
      </c>
      <c r="I56" s="1274" t="s">
        <v>18</v>
      </c>
      <c r="J56" s="1161"/>
      <c r="K56" s="1161"/>
      <c r="L56" s="1161"/>
      <c r="M56" s="1161"/>
      <c r="N56" s="1161"/>
      <c r="O56" s="318"/>
      <c r="P56" s="1161"/>
      <c r="Q56" s="1161"/>
      <c r="R56" s="1162"/>
      <c r="S56" s="1162"/>
      <c r="T56" s="318">
        <v>46500050373</v>
      </c>
      <c r="U56" s="1161" t="s">
        <v>1389</v>
      </c>
    </row>
    <row r="57" spans="1:21" ht="12" customHeight="1" x14ac:dyDescent="0.2">
      <c r="A57" s="1498" t="s">
        <v>2151</v>
      </c>
      <c r="B57" s="343"/>
      <c r="C57" s="618" t="s">
        <v>1384</v>
      </c>
      <c r="D57" s="1276">
        <v>0</v>
      </c>
      <c r="E57" s="1276">
        <v>0.432</v>
      </c>
      <c r="F57" s="1280">
        <v>0.432</v>
      </c>
      <c r="G57" s="1289"/>
      <c r="H57" s="1282">
        <v>2177</v>
      </c>
      <c r="I57" s="1297" t="s">
        <v>18</v>
      </c>
      <c r="J57" s="1276"/>
      <c r="K57" s="1276"/>
      <c r="L57" s="1298"/>
      <c r="M57" s="1111"/>
      <c r="N57" s="1111"/>
      <c r="O57" s="312"/>
      <c r="P57" s="476"/>
      <c r="Q57" s="476"/>
      <c r="R57" s="1111"/>
      <c r="S57" s="1111"/>
      <c r="T57" s="312">
        <v>46500050383</v>
      </c>
      <c r="U57" s="476" t="s">
        <v>1389</v>
      </c>
    </row>
    <row r="58" spans="1:21" ht="12" customHeight="1" x14ac:dyDescent="0.2">
      <c r="A58" s="1293"/>
      <c r="B58" s="333"/>
      <c r="C58" s="632"/>
      <c r="D58" s="470">
        <v>0.432</v>
      </c>
      <c r="E58" s="470">
        <v>0.49099999999999999</v>
      </c>
      <c r="F58" s="821">
        <v>5.8999999999999997E-2</v>
      </c>
      <c r="G58" s="822"/>
      <c r="H58" s="313">
        <v>148</v>
      </c>
      <c r="I58" s="1279" t="s">
        <v>16</v>
      </c>
      <c r="J58" s="470"/>
      <c r="K58" s="470"/>
      <c r="L58" s="479"/>
      <c r="M58" s="1172"/>
      <c r="N58" s="1299"/>
      <c r="O58" s="324"/>
      <c r="P58" s="1294"/>
      <c r="Q58" s="470"/>
      <c r="R58" s="1172"/>
      <c r="S58" s="1172"/>
      <c r="T58" s="313">
        <v>46500050383</v>
      </c>
      <c r="U58" s="470" t="s">
        <v>1389</v>
      </c>
    </row>
    <row r="59" spans="1:21" ht="12" customHeight="1" x14ac:dyDescent="0.2">
      <c r="A59" s="1499"/>
      <c r="B59" s="344"/>
      <c r="C59" s="613"/>
      <c r="D59" s="482">
        <v>0.503</v>
      </c>
      <c r="E59" s="482">
        <v>0.52600000000000002</v>
      </c>
      <c r="F59" s="671">
        <v>2.3E-2</v>
      </c>
      <c r="G59" s="672">
        <f>SUM(F57:F59)</f>
        <v>0.51400000000000001</v>
      </c>
      <c r="H59" s="321">
        <v>58</v>
      </c>
      <c r="I59" s="1268" t="s">
        <v>16</v>
      </c>
      <c r="J59" s="482"/>
      <c r="K59" s="482"/>
      <c r="L59" s="482"/>
      <c r="M59" s="482"/>
      <c r="N59" s="482"/>
      <c r="O59" s="321"/>
      <c r="P59" s="482"/>
      <c r="Q59" s="482"/>
      <c r="R59" s="1119"/>
      <c r="S59" s="1119"/>
      <c r="T59" s="321">
        <v>46500050383</v>
      </c>
      <c r="U59" s="482" t="s">
        <v>1389</v>
      </c>
    </row>
    <row r="60" spans="1:21" ht="12" customHeight="1" x14ac:dyDescent="0.2">
      <c r="A60" s="1293" t="s">
        <v>2152</v>
      </c>
      <c r="B60" s="343"/>
      <c r="C60" s="618" t="s">
        <v>1294</v>
      </c>
      <c r="D60" s="476">
        <v>0</v>
      </c>
      <c r="E60" s="476">
        <v>0.17199999999999999</v>
      </c>
      <c r="F60" s="669">
        <v>0.17199999999999999</v>
      </c>
      <c r="G60" s="670"/>
      <c r="H60" s="312">
        <v>1072</v>
      </c>
      <c r="I60" s="1278" t="s">
        <v>18</v>
      </c>
      <c r="J60" s="476"/>
      <c r="K60" s="476"/>
      <c r="L60" s="476"/>
      <c r="M60" s="476"/>
      <c r="N60" s="476"/>
      <c r="O60" s="312"/>
      <c r="P60" s="476"/>
      <c r="Q60" s="476"/>
      <c r="R60" s="1111">
        <v>90</v>
      </c>
      <c r="S60" s="1111">
        <v>50</v>
      </c>
      <c r="T60" s="312">
        <v>46500050390</v>
      </c>
      <c r="U60" s="476" t="s">
        <v>1389</v>
      </c>
    </row>
    <row r="61" spans="1:21" ht="12" customHeight="1" x14ac:dyDescent="0.2">
      <c r="A61" s="1293"/>
      <c r="B61" s="344"/>
      <c r="C61" s="613"/>
      <c r="D61" s="482">
        <v>0.17599999999999999</v>
      </c>
      <c r="E61" s="482">
        <v>0.44400000000000001</v>
      </c>
      <c r="F61" s="671">
        <v>0.26800000000000002</v>
      </c>
      <c r="G61" s="672">
        <f>SUM(F60:F61)</f>
        <v>0.44</v>
      </c>
      <c r="H61" s="321">
        <v>1129</v>
      </c>
      <c r="I61" s="1300" t="s">
        <v>18</v>
      </c>
      <c r="J61" s="482"/>
      <c r="K61" s="482"/>
      <c r="L61" s="482"/>
      <c r="M61" s="482"/>
      <c r="N61" s="482"/>
      <c r="O61" s="321"/>
      <c r="P61" s="482"/>
      <c r="Q61" s="482"/>
      <c r="R61" s="1119"/>
      <c r="S61" s="1119"/>
      <c r="T61" s="321">
        <v>46500050382</v>
      </c>
      <c r="U61" s="482" t="s">
        <v>1389</v>
      </c>
    </row>
    <row r="62" spans="1:21" ht="12" customHeight="1" x14ac:dyDescent="0.2">
      <c r="A62" s="1295" t="s">
        <v>2153</v>
      </c>
      <c r="B62" s="342"/>
      <c r="C62" s="631" t="s">
        <v>1349</v>
      </c>
      <c r="D62" s="1301">
        <v>0.13</v>
      </c>
      <c r="E62" s="1301">
        <v>0.34599999999999997</v>
      </c>
      <c r="F62" s="667">
        <v>0.216</v>
      </c>
      <c r="G62" s="668">
        <f>F62</f>
        <v>0.216</v>
      </c>
      <c r="H62" s="305">
        <v>1901</v>
      </c>
      <c r="I62" s="1302" t="s">
        <v>18</v>
      </c>
      <c r="J62" s="467"/>
      <c r="K62" s="467"/>
      <c r="L62" s="467"/>
      <c r="M62" s="467"/>
      <c r="N62" s="467"/>
      <c r="O62" s="305"/>
      <c r="P62" s="467"/>
      <c r="Q62" s="467"/>
      <c r="R62" s="977">
        <v>608</v>
      </c>
      <c r="S62" s="977">
        <v>392</v>
      </c>
      <c r="T62" s="305">
        <v>46500050385</v>
      </c>
      <c r="U62" s="467" t="s">
        <v>1389</v>
      </c>
    </row>
    <row r="63" spans="1:21" ht="12" customHeight="1" x14ac:dyDescent="0.2">
      <c r="A63" s="1293" t="s">
        <v>2154</v>
      </c>
      <c r="B63" s="343"/>
      <c r="C63" s="353" t="s">
        <v>1385</v>
      </c>
      <c r="D63" s="476">
        <v>0</v>
      </c>
      <c r="E63" s="476">
        <v>0.08</v>
      </c>
      <c r="F63" s="669">
        <v>0.08</v>
      </c>
      <c r="G63" s="670"/>
      <c r="H63" s="312">
        <v>280</v>
      </c>
      <c r="I63" s="1278" t="s">
        <v>18</v>
      </c>
      <c r="J63" s="476"/>
      <c r="K63" s="476"/>
      <c r="L63" s="476"/>
      <c r="M63" s="476"/>
      <c r="N63" s="476"/>
      <c r="O63" s="312"/>
      <c r="P63" s="476"/>
      <c r="Q63" s="476"/>
      <c r="R63" s="1111"/>
      <c r="S63" s="1111"/>
      <c r="T63" s="312">
        <v>46500050445</v>
      </c>
      <c r="U63" s="476" t="s">
        <v>1389</v>
      </c>
    </row>
    <row r="64" spans="1:21" ht="12" customHeight="1" x14ac:dyDescent="0.2">
      <c r="A64" s="1293"/>
      <c r="B64" s="333"/>
      <c r="C64" s="322"/>
      <c r="D64" s="479">
        <v>0.08</v>
      </c>
      <c r="E64" s="479">
        <v>0.28699999999999998</v>
      </c>
      <c r="F64" s="825">
        <v>0.20699999999999999</v>
      </c>
      <c r="G64" s="826"/>
      <c r="H64" s="317">
        <v>725</v>
      </c>
      <c r="I64" s="1277" t="s">
        <v>18</v>
      </c>
      <c r="J64" s="479"/>
      <c r="K64" s="479"/>
      <c r="L64" s="479"/>
      <c r="M64" s="479"/>
      <c r="N64" s="479"/>
      <c r="O64" s="317"/>
      <c r="P64" s="479"/>
      <c r="Q64" s="479"/>
      <c r="R64" s="1147">
        <v>303</v>
      </c>
      <c r="S64" s="1147">
        <v>209</v>
      </c>
      <c r="T64" s="317">
        <v>46500050387</v>
      </c>
      <c r="U64" s="479" t="s">
        <v>1389</v>
      </c>
    </row>
    <row r="65" spans="1:21" ht="12" customHeight="1" x14ac:dyDescent="0.2">
      <c r="A65" s="1293"/>
      <c r="B65" s="344"/>
      <c r="C65" s="1317"/>
      <c r="D65" s="482">
        <f>E64</f>
        <v>0.28699999999999998</v>
      </c>
      <c r="E65" s="482">
        <v>0.622</v>
      </c>
      <c r="F65" s="671">
        <v>0.33500000000000002</v>
      </c>
      <c r="G65" s="672">
        <f>SUM(F63:F65)</f>
        <v>0.622</v>
      </c>
      <c r="H65" s="321">
        <v>2421</v>
      </c>
      <c r="I65" s="1268" t="s">
        <v>18</v>
      </c>
      <c r="J65" s="482"/>
      <c r="K65" s="482"/>
      <c r="L65" s="482"/>
      <c r="M65" s="482"/>
      <c r="N65" s="482"/>
      <c r="O65" s="321"/>
      <c r="P65" s="482"/>
      <c r="Q65" s="482"/>
      <c r="R65" s="1119"/>
      <c r="S65" s="1119"/>
      <c r="T65" s="321">
        <v>46500050395</v>
      </c>
      <c r="U65" s="482" t="s">
        <v>1389</v>
      </c>
    </row>
    <row r="66" spans="1:21" ht="12" customHeight="1" x14ac:dyDescent="0.2">
      <c r="A66" s="1498" t="s">
        <v>2155</v>
      </c>
      <c r="B66" s="333"/>
      <c r="C66" s="632" t="s">
        <v>1386</v>
      </c>
      <c r="D66" s="470">
        <v>0</v>
      </c>
      <c r="E66" s="470">
        <v>0.21</v>
      </c>
      <c r="F66" s="821">
        <v>0.21</v>
      </c>
      <c r="G66" s="822">
        <f>F66</f>
        <v>0.21</v>
      </c>
      <c r="H66" s="313">
        <v>945</v>
      </c>
      <c r="I66" s="1279" t="s">
        <v>18</v>
      </c>
      <c r="J66" s="470"/>
      <c r="K66" s="470"/>
      <c r="L66" s="470"/>
      <c r="M66" s="470"/>
      <c r="N66" s="470"/>
      <c r="O66" s="313"/>
      <c r="P66" s="470"/>
      <c r="Q66" s="470"/>
      <c r="R66" s="1172"/>
      <c r="S66" s="1172"/>
      <c r="T66" s="313">
        <v>46500050386</v>
      </c>
      <c r="U66" s="470" t="s">
        <v>1389</v>
      </c>
    </row>
    <row r="67" spans="1:21" ht="12" customHeight="1" x14ac:dyDescent="0.2">
      <c r="A67" s="1295" t="s">
        <v>2156</v>
      </c>
      <c r="B67" s="342"/>
      <c r="C67" s="631" t="s">
        <v>1301</v>
      </c>
      <c r="D67" s="467">
        <v>0</v>
      </c>
      <c r="E67" s="467">
        <v>0.105</v>
      </c>
      <c r="F67" s="667">
        <v>0.105</v>
      </c>
      <c r="G67" s="668">
        <f>F67</f>
        <v>0.105</v>
      </c>
      <c r="H67" s="305">
        <v>315</v>
      </c>
      <c r="I67" s="1273" t="s">
        <v>17</v>
      </c>
      <c r="J67" s="467"/>
      <c r="K67" s="467"/>
      <c r="L67" s="467"/>
      <c r="M67" s="467"/>
      <c r="N67" s="467"/>
      <c r="O67" s="305"/>
      <c r="P67" s="467"/>
      <c r="Q67" s="467"/>
      <c r="R67" s="977"/>
      <c r="S67" s="977"/>
      <c r="T67" s="305">
        <v>46500050435</v>
      </c>
      <c r="U67" s="467" t="s">
        <v>1389</v>
      </c>
    </row>
    <row r="68" spans="1:21" ht="12" customHeight="1" x14ac:dyDescent="0.2">
      <c r="A68" s="1498" t="s">
        <v>2157</v>
      </c>
      <c r="B68" s="343"/>
      <c r="C68" s="353" t="s">
        <v>1387</v>
      </c>
      <c r="D68" s="1303">
        <v>0</v>
      </c>
      <c r="E68" s="1303">
        <v>0.19</v>
      </c>
      <c r="F68" s="1304">
        <v>0.19</v>
      </c>
      <c r="G68" s="1305"/>
      <c r="H68" s="1306">
        <v>760</v>
      </c>
      <c r="I68" s="1307" t="s">
        <v>16</v>
      </c>
      <c r="J68" s="476"/>
      <c r="K68" s="476"/>
      <c r="L68" s="476"/>
      <c r="M68" s="476"/>
      <c r="N68" s="476"/>
      <c r="O68" s="312"/>
      <c r="P68" s="476"/>
      <c r="Q68" s="476"/>
      <c r="R68" s="1111"/>
      <c r="S68" s="1111"/>
      <c r="T68" s="1111">
        <v>46500010037010</v>
      </c>
      <c r="U68" s="476" t="s">
        <v>1389</v>
      </c>
    </row>
    <row r="69" spans="1:21" ht="12" customHeight="1" x14ac:dyDescent="0.2">
      <c r="A69" s="318"/>
      <c r="B69" s="344"/>
      <c r="C69" s="354"/>
      <c r="D69" s="1308">
        <f>E68</f>
        <v>0.19</v>
      </c>
      <c r="E69" s="1308">
        <f>D69+F69</f>
        <v>0.3</v>
      </c>
      <c r="F69" s="1309">
        <v>0.11</v>
      </c>
      <c r="G69" s="1310">
        <f>SUM(F68:F69)</f>
        <v>0.3</v>
      </c>
      <c r="H69" s="1311">
        <v>385</v>
      </c>
      <c r="I69" s="1312" t="s">
        <v>18</v>
      </c>
      <c r="J69" s="482"/>
      <c r="K69" s="482"/>
      <c r="L69" s="482"/>
      <c r="M69" s="482"/>
      <c r="N69" s="482"/>
      <c r="O69" s="321"/>
      <c r="P69" s="482"/>
      <c r="Q69" s="482"/>
      <c r="R69" s="1119"/>
      <c r="S69" s="1119"/>
      <c r="T69" s="1119">
        <v>46500010037010</v>
      </c>
      <c r="U69" s="482" t="s">
        <v>1389</v>
      </c>
    </row>
    <row r="70" spans="1:21" ht="5.0999999999999996" customHeight="1" x14ac:dyDescent="0.2">
      <c r="A70" s="28"/>
      <c r="B70" s="28"/>
      <c r="C70" s="29"/>
      <c r="F70" s="23"/>
      <c r="G70" s="23"/>
      <c r="H70" s="358"/>
      <c r="M70" s="45"/>
      <c r="N70" s="41"/>
      <c r="R70" s="41"/>
      <c r="S70" s="41"/>
    </row>
    <row r="71" spans="1:21" ht="12" customHeight="1" x14ac:dyDescent="0.2">
      <c r="A71" s="30" t="s">
        <v>297</v>
      </c>
      <c r="B71" s="17"/>
      <c r="C71" s="17"/>
      <c r="D71" s="17"/>
      <c r="E71" s="17"/>
      <c r="F71" s="37"/>
      <c r="G71" s="304">
        <f>SUM(G8:G69)</f>
        <v>55.611000000000004</v>
      </c>
      <c r="H71" s="31">
        <f>SUM(H8:H69)</f>
        <v>235264</v>
      </c>
      <c r="I71" s="18"/>
      <c r="J71" s="8"/>
      <c r="K71" s="19"/>
      <c r="L71" s="20" t="s">
        <v>19</v>
      </c>
      <c r="M71" s="46">
        <f>SUM(M8:M69)</f>
        <v>20</v>
      </c>
      <c r="N71" s="42">
        <f>SUM(N8:N69)</f>
        <v>80</v>
      </c>
      <c r="O71" s="16"/>
      <c r="P71" s="16"/>
      <c r="Q71" s="20" t="s">
        <v>20</v>
      </c>
      <c r="R71" s="42">
        <f>SUM(R8:R69)</f>
        <v>1557</v>
      </c>
      <c r="S71" s="42">
        <f>SUM(S8:S69)</f>
        <v>1050</v>
      </c>
      <c r="T71" s="16"/>
    </row>
    <row r="72" spans="1:21" ht="12" customHeight="1" x14ac:dyDescent="0.2">
      <c r="A72" s="32" t="s">
        <v>21</v>
      </c>
      <c r="B72" s="21"/>
      <c r="C72" s="21"/>
      <c r="D72" s="21"/>
      <c r="E72" s="21"/>
      <c r="F72" s="37"/>
      <c r="G72" s="47">
        <f>SUMIF(I8:I69,"melnais",F8:F69)+SUMIF(I8:I69,"virsmas aps.",F8:F69)</f>
        <v>6.7890000000000006</v>
      </c>
      <c r="H72" s="48">
        <f>SUMIF(I8:I69,"melnais",H8:H69)+SUMIF(I8:I69,"virsmas aps.",H8:H69)</f>
        <v>25144</v>
      </c>
      <c r="I72" s="22"/>
      <c r="J72" s="23"/>
      <c r="K72" s="16"/>
      <c r="L72" s="16"/>
      <c r="M72" s="24"/>
      <c r="N72" s="24"/>
      <c r="O72" s="16"/>
      <c r="P72" s="16"/>
      <c r="Q72" s="16"/>
      <c r="R72" s="16"/>
      <c r="S72" s="16"/>
      <c r="T72" s="16"/>
    </row>
    <row r="73" spans="1:21" ht="12" customHeight="1" x14ac:dyDescent="0.2">
      <c r="A73" s="32" t="s">
        <v>22</v>
      </c>
      <c r="B73" s="21"/>
      <c r="C73" s="21"/>
      <c r="D73" s="21"/>
      <c r="E73" s="21"/>
      <c r="F73" s="37"/>
      <c r="G73" s="47">
        <f>SUMIF(I8:I69,"bruģis",F8:F69)</f>
        <v>0</v>
      </c>
      <c r="H73" s="48">
        <f>SUMIF(I8:I69,"bruģis",H8:H69)</f>
        <v>0</v>
      </c>
      <c r="J73" s="58"/>
      <c r="K73" s="58"/>
      <c r="L73" s="58"/>
      <c r="O73" s="16"/>
      <c r="P73" s="16"/>
      <c r="Q73" s="16"/>
      <c r="R73" s="16"/>
      <c r="S73" s="16"/>
      <c r="T73" s="16"/>
    </row>
    <row r="74" spans="1:21" ht="12" customHeight="1" x14ac:dyDescent="0.2">
      <c r="A74" s="32" t="s">
        <v>23</v>
      </c>
      <c r="B74" s="21"/>
      <c r="C74" s="21"/>
      <c r="D74" s="21"/>
      <c r="E74" s="21"/>
      <c r="F74" s="37"/>
      <c r="G74" s="47">
        <f>SUMIF(I8:I69,"grants",F8:F69)</f>
        <v>48.237000000000009</v>
      </c>
      <c r="H74" s="48">
        <f>SUMIF(I8:I69,"grants",H8:H69)</f>
        <v>208725</v>
      </c>
      <c r="J74" s="58"/>
      <c r="K74" s="16"/>
      <c r="L74" s="58" t="s">
        <v>46</v>
      </c>
      <c r="O74" s="16"/>
      <c r="P74" s="16"/>
      <c r="Q74" s="16"/>
      <c r="R74" s="16"/>
      <c r="S74" s="16"/>
      <c r="T74" s="16"/>
    </row>
    <row r="75" spans="1:21" ht="12" customHeight="1" x14ac:dyDescent="0.2">
      <c r="A75" s="32" t="s">
        <v>25</v>
      </c>
      <c r="B75" s="21"/>
      <c r="C75" s="21"/>
      <c r="D75" s="21"/>
      <c r="E75" s="21"/>
      <c r="F75" s="37"/>
      <c r="G75" s="47">
        <f>SUMIF(I8:I69,"cits segums",F8:F69)</f>
        <v>0.58499999999999996</v>
      </c>
      <c r="H75" s="48">
        <f>SUMIF(I8:I69,"cits segums",H8:H69)</f>
        <v>1395</v>
      </c>
      <c r="I75" s="23"/>
      <c r="J75" s="8"/>
      <c r="K75" s="25"/>
      <c r="O75" s="16"/>
      <c r="P75" s="16"/>
      <c r="Q75" s="16"/>
      <c r="R75" s="16"/>
      <c r="S75" s="16"/>
      <c r="T75" s="16"/>
    </row>
    <row r="76" spans="1:21" ht="5.0999999999999996" customHeight="1" x14ac:dyDescent="0.2">
      <c r="A76" s="5"/>
      <c r="B76" s="5"/>
      <c r="C76" s="5"/>
      <c r="D76" s="5"/>
      <c r="E76" s="5"/>
      <c r="F76" s="26"/>
      <c r="G76" s="26"/>
      <c r="H76" s="33"/>
      <c r="I76" s="14"/>
      <c r="J76" s="8"/>
      <c r="K76" s="16"/>
      <c r="O76" s="16"/>
      <c r="P76" s="16"/>
      <c r="Q76" s="16"/>
      <c r="R76" s="16"/>
      <c r="S76" s="16"/>
      <c r="T76" s="16"/>
    </row>
    <row r="77" spans="1:21" ht="12" customHeight="1" x14ac:dyDescent="0.2">
      <c r="A77" s="4" t="s">
        <v>45</v>
      </c>
      <c r="B77" s="50" t="str">
        <f>AN!B65</f>
        <v>SIA "Ceļu inženieri" ceļu būvtehiķis Uldis Bite</v>
      </c>
      <c r="C77" s="50"/>
      <c r="D77" s="50"/>
      <c r="E77" s="50"/>
      <c r="F77" s="50"/>
      <c r="G77" s="27"/>
      <c r="H77" s="54" t="s">
        <v>41</v>
      </c>
      <c r="I77" s="1588" t="str">
        <f>AN!I65</f>
        <v>2024.gada 4.novembris</v>
      </c>
      <c r="J77" s="1588"/>
      <c r="K77" s="53"/>
      <c r="L77" s="54" t="s">
        <v>42</v>
      </c>
      <c r="M77" s="27"/>
      <c r="N77" s="27"/>
      <c r="Q77" s="16"/>
      <c r="R77" s="16"/>
      <c r="S77" s="16"/>
      <c r="T77" s="16"/>
    </row>
    <row r="78" spans="1:21" ht="5.0999999999999996" customHeight="1" x14ac:dyDescent="0.2">
      <c r="A78" s="6"/>
      <c r="B78" s="51"/>
      <c r="C78" s="51"/>
      <c r="D78" s="51"/>
      <c r="E78" s="51"/>
      <c r="F78" s="51"/>
      <c r="G78" s="57"/>
      <c r="H78" s="52"/>
      <c r="I78" s="51"/>
      <c r="J78" s="51"/>
      <c r="K78" s="52"/>
      <c r="L78" s="55"/>
      <c r="N78" s="57"/>
      <c r="O78" s="57"/>
      <c r="P78" s="39"/>
      <c r="Q78" s="16"/>
      <c r="R78" s="16"/>
      <c r="S78" s="16"/>
      <c r="T78" s="16"/>
    </row>
    <row r="79" spans="1:21" ht="12" customHeight="1" x14ac:dyDescent="0.2">
      <c r="A79" s="4" t="s">
        <v>44</v>
      </c>
      <c r="B79" s="50" t="str">
        <f>AN!B67</f>
        <v>Dobeles novada domes priekšsēdētājs Ivars Gorskis</v>
      </c>
      <c r="C79" s="50"/>
      <c r="D79" s="50"/>
      <c r="E79" s="50"/>
      <c r="F79" s="50"/>
      <c r="G79" s="27"/>
      <c r="H79" s="54" t="s">
        <v>41</v>
      </c>
      <c r="I79" s="1588"/>
      <c r="J79" s="1588"/>
      <c r="K79" s="53"/>
      <c r="L79" s="54" t="s">
        <v>42</v>
      </c>
      <c r="M79" s="27"/>
      <c r="N79" s="27"/>
      <c r="Q79" s="16"/>
      <c r="R79" s="16"/>
      <c r="S79" s="16"/>
      <c r="T79" s="16"/>
    </row>
    <row r="80" spans="1:21" ht="5.0999999999999996" customHeight="1" x14ac:dyDescent="0.2">
      <c r="A80" s="4"/>
      <c r="B80" s="51"/>
      <c r="C80" s="51"/>
      <c r="D80" s="51"/>
      <c r="E80" s="51"/>
      <c r="F80" s="51"/>
      <c r="G80" s="57"/>
      <c r="H80" s="52"/>
      <c r="I80" s="51"/>
      <c r="J80" s="51"/>
      <c r="K80" s="52"/>
      <c r="L80" s="55"/>
      <c r="N80" s="57"/>
      <c r="O80" s="57"/>
      <c r="P80" s="39"/>
      <c r="Q80" s="16"/>
      <c r="R80" s="16"/>
      <c r="S80" s="16"/>
      <c r="T80" s="16"/>
    </row>
    <row r="81" spans="1:21" ht="12" customHeight="1" x14ac:dyDescent="0.2">
      <c r="A81" s="4" t="s">
        <v>43</v>
      </c>
      <c r="B81" s="50" t="str">
        <f>AN!B69</f>
        <v>VSIA "Latvijas Valsts ceļi" Zemgales reģisonālā nodaļa</v>
      </c>
      <c r="C81" s="50"/>
      <c r="D81" s="50"/>
      <c r="E81" s="50"/>
      <c r="F81" s="50"/>
      <c r="G81" s="27"/>
      <c r="H81" s="54" t="s">
        <v>41</v>
      </c>
      <c r="I81" s="1588"/>
      <c r="J81" s="1588"/>
      <c r="K81" s="53"/>
      <c r="L81" s="54" t="s">
        <v>42</v>
      </c>
      <c r="M81" s="27"/>
      <c r="N81" s="27"/>
      <c r="Q81" s="16"/>
      <c r="R81" s="16"/>
      <c r="S81" s="16"/>
      <c r="T81" s="16"/>
    </row>
    <row r="82" spans="1:21" ht="5.0999999999999996" customHeight="1" x14ac:dyDescent="0.2">
      <c r="D82" s="1589"/>
      <c r="E82" s="1589"/>
      <c r="F82" s="1589"/>
      <c r="G82" s="1590"/>
      <c r="H82" s="1590"/>
      <c r="I82" s="1589"/>
      <c r="J82" s="1589"/>
      <c r="K82" s="1590"/>
      <c r="L82" s="1590"/>
      <c r="N82" s="1591"/>
      <c r="O82" s="1591"/>
      <c r="P82" s="39"/>
    </row>
    <row r="83" spans="1:21" ht="14.1" customHeight="1" x14ac:dyDescent="0.25">
      <c r="A83" s="16"/>
      <c r="B83" s="1592" t="s">
        <v>338</v>
      </c>
      <c r="C83" s="1592"/>
      <c r="D83" s="1592"/>
      <c r="E83" s="1592"/>
      <c r="F83" s="1592"/>
      <c r="G83" s="1592"/>
      <c r="H83" s="1592"/>
      <c r="I83" s="1592"/>
      <c r="J83" s="1592"/>
      <c r="K83" s="1592"/>
      <c r="L83" s="1592"/>
      <c r="M83" s="1592"/>
      <c r="N83" s="1592"/>
      <c r="O83" s="1592"/>
      <c r="P83" s="1592"/>
      <c r="Q83" s="1592"/>
      <c r="R83" s="1592"/>
      <c r="S83" s="1592"/>
      <c r="T83" s="1592"/>
      <c r="U83" s="56"/>
    </row>
  </sheetData>
  <mergeCells count="30">
    <mergeCell ref="T3:T5"/>
    <mergeCell ref="U3:U6"/>
    <mergeCell ref="D4:I4"/>
    <mergeCell ref="J4:Q4"/>
    <mergeCell ref="R4:S5"/>
    <mergeCell ref="D5:E5"/>
    <mergeCell ref="J5:J6"/>
    <mergeCell ref="K5:L5"/>
    <mergeCell ref="M5:M6"/>
    <mergeCell ref="J32:J33"/>
    <mergeCell ref="L32:L33"/>
    <mergeCell ref="I77:J77"/>
    <mergeCell ref="E1:P2"/>
    <mergeCell ref="A3:A6"/>
    <mergeCell ref="B3:C6"/>
    <mergeCell ref="D3:S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I79:J79"/>
    <mergeCell ref="I81:J81"/>
    <mergeCell ref="D82:L82"/>
    <mergeCell ref="N82:O82"/>
    <mergeCell ref="B83:T83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4196-AC0C-4D8F-8A05-04969D6FEF19}">
  <dimension ref="A1:U99"/>
  <sheetViews>
    <sheetView showGridLines="0" view="pageLayout" zoomScaleNormal="100" zoomScaleSheetLayoutView="100" workbookViewId="0">
      <selection activeCell="T37" sqref="T37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336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389">
        <v>16</v>
      </c>
      <c r="S7" s="389">
        <v>17</v>
      </c>
      <c r="T7" s="389">
        <v>18</v>
      </c>
      <c r="U7" s="390">
        <v>19</v>
      </c>
    </row>
    <row r="8" spans="1:21" ht="12" customHeight="1" x14ac:dyDescent="0.2">
      <c r="A8" s="116" t="s">
        <v>1739</v>
      </c>
      <c r="B8" s="391" t="s">
        <v>339</v>
      </c>
      <c r="C8" s="142" t="s">
        <v>340</v>
      </c>
      <c r="D8" s="223">
        <v>0</v>
      </c>
      <c r="E8" s="486">
        <v>0.18</v>
      </c>
      <c r="F8" s="279">
        <v>0.18</v>
      </c>
      <c r="G8" s="259"/>
      <c r="H8" s="398">
        <v>1080</v>
      </c>
      <c r="I8" s="85" t="s">
        <v>18</v>
      </c>
      <c r="J8" s="95"/>
      <c r="K8" s="95"/>
      <c r="L8" s="95"/>
      <c r="M8" s="95"/>
      <c r="N8" s="95"/>
      <c r="O8" s="95"/>
      <c r="P8" s="95"/>
      <c r="Q8" s="95"/>
      <c r="R8" s="106"/>
      <c r="S8" s="362"/>
      <c r="T8" s="362">
        <v>46520020211</v>
      </c>
      <c r="U8" s="362"/>
    </row>
    <row r="9" spans="1:21" ht="12" customHeight="1" x14ac:dyDescent="0.2">
      <c r="A9" s="111"/>
      <c r="B9" s="391"/>
      <c r="C9" s="142"/>
      <c r="D9" s="487">
        <v>0.18</v>
      </c>
      <c r="E9" s="487">
        <v>1.1600000000000001</v>
      </c>
      <c r="F9" s="281">
        <v>0.96000000000000008</v>
      </c>
      <c r="G9" s="262"/>
      <c r="H9" s="399">
        <v>5760</v>
      </c>
      <c r="I9" s="88" t="s">
        <v>16</v>
      </c>
      <c r="J9" s="1640" t="s">
        <v>1208</v>
      </c>
      <c r="K9" s="87">
        <v>1</v>
      </c>
      <c r="L9" s="1640" t="s">
        <v>341</v>
      </c>
      <c r="M9" s="106">
        <v>18.100000000000001</v>
      </c>
      <c r="N9" s="106">
        <v>130</v>
      </c>
      <c r="O9" s="106"/>
      <c r="P9" s="106"/>
      <c r="Q9" s="106" t="s">
        <v>172</v>
      </c>
      <c r="R9" s="96"/>
      <c r="S9" s="363"/>
      <c r="T9" s="363">
        <v>46520020211</v>
      </c>
      <c r="U9" s="363"/>
    </row>
    <row r="10" spans="1:21" ht="12" customHeight="1" x14ac:dyDescent="0.2">
      <c r="A10" s="397"/>
      <c r="B10" s="392"/>
      <c r="C10" s="364"/>
      <c r="D10" s="487">
        <v>1.1600000000000001</v>
      </c>
      <c r="E10" s="487">
        <v>2.8</v>
      </c>
      <c r="F10" s="281">
        <v>1.64</v>
      </c>
      <c r="G10" s="262"/>
      <c r="H10" s="399">
        <v>6560</v>
      </c>
      <c r="I10" s="88" t="s">
        <v>16</v>
      </c>
      <c r="J10" s="1641"/>
      <c r="K10" s="96"/>
      <c r="L10" s="1641"/>
      <c r="M10" s="96"/>
      <c r="N10" s="96"/>
      <c r="O10" s="96"/>
      <c r="P10" s="96"/>
      <c r="Q10" s="96"/>
      <c r="R10" s="96"/>
      <c r="S10" s="363"/>
      <c r="T10" s="363">
        <v>46520010075</v>
      </c>
      <c r="U10" s="363"/>
    </row>
    <row r="11" spans="1:21" ht="12" customHeight="1" x14ac:dyDescent="0.2">
      <c r="A11" s="366"/>
      <c r="B11" s="393"/>
      <c r="C11" s="367"/>
      <c r="D11" s="488">
        <v>2.8</v>
      </c>
      <c r="E11" s="488">
        <v>3.07</v>
      </c>
      <c r="F11" s="280">
        <v>0.27</v>
      </c>
      <c r="G11" s="265">
        <f>SUM(F8:F11)</f>
        <v>3.0500000000000003</v>
      </c>
      <c r="H11" s="400">
        <v>1080</v>
      </c>
      <c r="I11" s="90" t="s">
        <v>16</v>
      </c>
      <c r="J11" s="97"/>
      <c r="K11" s="97"/>
      <c r="L11" s="90"/>
      <c r="M11" s="97"/>
      <c r="N11" s="97"/>
      <c r="O11" s="97"/>
      <c r="P11" s="97"/>
      <c r="Q11" s="97"/>
      <c r="R11" s="97"/>
      <c r="S11" s="368"/>
      <c r="T11" s="369" t="s">
        <v>342</v>
      </c>
      <c r="U11" s="368"/>
    </row>
    <row r="12" spans="1:21" ht="12" customHeight="1" x14ac:dyDescent="0.2">
      <c r="A12" s="116" t="s">
        <v>1740</v>
      </c>
      <c r="B12" s="391" t="s">
        <v>358</v>
      </c>
      <c r="C12" s="142" t="s">
        <v>359</v>
      </c>
      <c r="D12" s="223">
        <v>0</v>
      </c>
      <c r="E12" s="486">
        <f t="shared" ref="E12:E71" si="0">D12+F12</f>
        <v>1.2</v>
      </c>
      <c r="F12" s="279">
        <v>1.2</v>
      </c>
      <c r="G12" s="259">
        <f>F12</f>
        <v>1.2</v>
      </c>
      <c r="H12" s="398">
        <v>3600</v>
      </c>
      <c r="I12" s="85" t="s">
        <v>16</v>
      </c>
      <c r="J12" s="95"/>
      <c r="K12" s="95"/>
      <c r="L12" s="95"/>
      <c r="M12" s="95"/>
      <c r="N12" s="95"/>
      <c r="O12" s="95"/>
      <c r="P12" s="95"/>
      <c r="Q12" s="95"/>
      <c r="R12" s="95"/>
      <c r="S12" s="376"/>
      <c r="T12" s="376">
        <v>46520010076</v>
      </c>
      <c r="U12" s="376"/>
    </row>
    <row r="13" spans="1:21" ht="12" customHeight="1" x14ac:dyDescent="0.2">
      <c r="A13" s="116" t="s">
        <v>1741</v>
      </c>
      <c r="B13" s="394" t="s">
        <v>360</v>
      </c>
      <c r="C13" s="141" t="s">
        <v>361</v>
      </c>
      <c r="D13" s="223">
        <v>0</v>
      </c>
      <c r="E13" s="486">
        <f t="shared" si="0"/>
        <v>0.81</v>
      </c>
      <c r="F13" s="279">
        <v>0.81</v>
      </c>
      <c r="G13" s="259"/>
      <c r="H13" s="398">
        <v>4860</v>
      </c>
      <c r="I13" s="85" t="s">
        <v>18</v>
      </c>
      <c r="J13" s="95"/>
      <c r="K13" s="95"/>
      <c r="L13" s="95"/>
      <c r="M13" s="95"/>
      <c r="N13" s="95"/>
      <c r="O13" s="95"/>
      <c r="P13" s="95"/>
      <c r="Q13" s="95"/>
      <c r="R13" s="95">
        <v>97</v>
      </c>
      <c r="S13" s="370">
        <v>81</v>
      </c>
      <c r="T13" s="370">
        <v>46520020212</v>
      </c>
      <c r="U13" s="370"/>
    </row>
    <row r="14" spans="1:21" ht="12" customHeight="1" x14ac:dyDescent="0.2">
      <c r="A14" s="359"/>
      <c r="B14" s="395"/>
      <c r="C14" s="149"/>
      <c r="D14" s="487">
        <f>E13</f>
        <v>0.81</v>
      </c>
      <c r="E14" s="489">
        <f t="shared" si="0"/>
        <v>2.91</v>
      </c>
      <c r="F14" s="278">
        <v>2.1</v>
      </c>
      <c r="G14" s="276">
        <f>SUM(F13:F14)</f>
        <v>2.91</v>
      </c>
      <c r="H14" s="401">
        <v>11550</v>
      </c>
      <c r="I14" s="178" t="s">
        <v>16</v>
      </c>
      <c r="J14" s="111"/>
      <c r="K14" s="111"/>
      <c r="L14" s="111"/>
      <c r="M14" s="111"/>
      <c r="N14" s="111"/>
      <c r="O14" s="111"/>
      <c r="P14" s="111"/>
      <c r="Q14" s="111"/>
      <c r="R14" s="111"/>
      <c r="S14" s="368"/>
      <c r="T14" s="368">
        <v>46520020212</v>
      </c>
      <c r="U14" s="368"/>
    </row>
    <row r="15" spans="1:21" ht="12" customHeight="1" x14ac:dyDescent="0.2">
      <c r="A15" s="116" t="s">
        <v>1742</v>
      </c>
      <c r="B15" s="394" t="s">
        <v>362</v>
      </c>
      <c r="C15" s="108" t="s">
        <v>363</v>
      </c>
      <c r="D15" s="223">
        <v>0</v>
      </c>
      <c r="E15" s="486">
        <f t="shared" si="0"/>
        <v>0.23</v>
      </c>
      <c r="F15" s="279">
        <v>0.23</v>
      </c>
      <c r="G15" s="259">
        <f t="shared" ref="G15:G49" si="1">F15</f>
        <v>0.23</v>
      </c>
      <c r="H15" s="398">
        <v>690</v>
      </c>
      <c r="I15" s="85" t="s">
        <v>16</v>
      </c>
      <c r="J15" s="95"/>
      <c r="K15" s="95"/>
      <c r="L15" s="95"/>
      <c r="M15" s="95"/>
      <c r="N15" s="95"/>
      <c r="O15" s="95"/>
      <c r="P15" s="95"/>
      <c r="Q15" s="95"/>
      <c r="R15" s="95"/>
      <c r="S15" s="370"/>
      <c r="T15" s="370">
        <v>46520020046</v>
      </c>
      <c r="U15" s="370" t="s">
        <v>1393</v>
      </c>
    </row>
    <row r="16" spans="1:21" ht="12" customHeight="1" x14ac:dyDescent="0.2">
      <c r="A16" s="116" t="s">
        <v>1743</v>
      </c>
      <c r="B16" s="394" t="s">
        <v>364</v>
      </c>
      <c r="C16" s="141" t="s">
        <v>365</v>
      </c>
      <c r="D16" s="223">
        <v>0</v>
      </c>
      <c r="E16" s="486">
        <f t="shared" si="0"/>
        <v>0.5</v>
      </c>
      <c r="F16" s="279">
        <v>0.5</v>
      </c>
      <c r="G16" s="259">
        <f t="shared" si="1"/>
        <v>0.5</v>
      </c>
      <c r="H16" s="398">
        <v>2250</v>
      </c>
      <c r="I16" s="85" t="s">
        <v>16</v>
      </c>
      <c r="J16" s="95"/>
      <c r="K16" s="95"/>
      <c r="L16" s="95"/>
      <c r="M16" s="95"/>
      <c r="N16" s="95"/>
      <c r="O16" s="95"/>
      <c r="P16" s="95"/>
      <c r="Q16" s="95"/>
      <c r="R16" s="95"/>
      <c r="S16" s="370"/>
      <c r="T16" s="370">
        <v>46520020301</v>
      </c>
      <c r="U16" s="370"/>
    </row>
    <row r="17" spans="1:21" ht="12" customHeight="1" x14ac:dyDescent="0.2">
      <c r="A17" s="116" t="s">
        <v>1744</v>
      </c>
      <c r="B17" s="394" t="s">
        <v>366</v>
      </c>
      <c r="C17" s="141" t="s">
        <v>367</v>
      </c>
      <c r="D17" s="223">
        <v>0</v>
      </c>
      <c r="E17" s="223">
        <f t="shared" si="0"/>
        <v>0.44</v>
      </c>
      <c r="F17" s="279">
        <v>0.44</v>
      </c>
      <c r="G17" s="259">
        <f t="shared" si="1"/>
        <v>0.44</v>
      </c>
      <c r="H17" s="398">
        <v>1320</v>
      </c>
      <c r="I17" s="85" t="s">
        <v>16</v>
      </c>
      <c r="J17" s="95"/>
      <c r="K17" s="95"/>
      <c r="L17" s="95"/>
      <c r="M17" s="95"/>
      <c r="N17" s="95"/>
      <c r="O17" s="95"/>
      <c r="P17" s="95"/>
      <c r="Q17" s="95"/>
      <c r="R17" s="95"/>
      <c r="S17" s="373"/>
      <c r="T17" s="373">
        <v>46520020259</v>
      </c>
      <c r="U17" s="373"/>
    </row>
    <row r="18" spans="1:21" ht="12" customHeight="1" x14ac:dyDescent="0.2">
      <c r="A18" s="104" t="s">
        <v>1745</v>
      </c>
      <c r="B18" s="396" t="s">
        <v>368</v>
      </c>
      <c r="C18" s="148" t="s">
        <v>369</v>
      </c>
      <c r="D18" s="251">
        <v>0</v>
      </c>
      <c r="E18" s="251">
        <f t="shared" si="0"/>
        <v>0.56999999999999995</v>
      </c>
      <c r="F18" s="272">
        <v>0.56999999999999995</v>
      </c>
      <c r="G18" s="273">
        <f t="shared" si="1"/>
        <v>0.56999999999999995</v>
      </c>
      <c r="H18" s="402">
        <v>2280</v>
      </c>
      <c r="I18" s="109" t="s">
        <v>16</v>
      </c>
      <c r="J18" s="104"/>
      <c r="K18" s="104"/>
      <c r="L18" s="104"/>
      <c r="M18" s="104"/>
      <c r="N18" s="104"/>
      <c r="O18" s="104"/>
      <c r="P18" s="104"/>
      <c r="Q18" s="104"/>
      <c r="R18" s="104"/>
      <c r="S18" s="376"/>
      <c r="T18" s="376">
        <v>46520020241</v>
      </c>
      <c r="U18" s="376"/>
    </row>
    <row r="19" spans="1:21" ht="12" customHeight="1" x14ac:dyDescent="0.2">
      <c r="A19" s="111" t="s">
        <v>1746</v>
      </c>
      <c r="B19" s="391" t="s">
        <v>400</v>
      </c>
      <c r="C19" s="142" t="s">
        <v>401</v>
      </c>
      <c r="D19" s="266">
        <v>0</v>
      </c>
      <c r="E19" s="490">
        <f>D19+F19</f>
        <v>0.59</v>
      </c>
      <c r="F19" s="491">
        <v>0.59</v>
      </c>
      <c r="G19" s="268">
        <f>F19</f>
        <v>0.59</v>
      </c>
      <c r="H19" s="403">
        <v>1770</v>
      </c>
      <c r="I19" s="200" t="s">
        <v>17</v>
      </c>
      <c r="J19" s="106"/>
      <c r="K19" s="106"/>
      <c r="L19" s="106"/>
      <c r="M19" s="106"/>
      <c r="N19" s="106"/>
      <c r="O19" s="106"/>
      <c r="P19" s="106"/>
      <c r="Q19" s="106"/>
      <c r="R19" s="106"/>
      <c r="S19" s="382"/>
      <c r="T19" s="382">
        <v>46520020239</v>
      </c>
      <c r="U19" s="382"/>
    </row>
    <row r="20" spans="1:21" ht="12" customHeight="1" x14ac:dyDescent="0.2">
      <c r="A20" s="116" t="s">
        <v>1747</v>
      </c>
      <c r="B20" s="394" t="s">
        <v>402</v>
      </c>
      <c r="C20" s="108" t="s">
        <v>403</v>
      </c>
      <c r="D20" s="223">
        <v>0</v>
      </c>
      <c r="E20" s="486">
        <f>D20+F20</f>
        <v>0.21</v>
      </c>
      <c r="F20" s="279">
        <v>0.21</v>
      </c>
      <c r="G20" s="259">
        <f>F20</f>
        <v>0.21</v>
      </c>
      <c r="H20" s="398">
        <v>630</v>
      </c>
      <c r="I20" s="85" t="s">
        <v>16</v>
      </c>
      <c r="J20" s="95"/>
      <c r="K20" s="95"/>
      <c r="L20" s="95"/>
      <c r="M20" s="95"/>
      <c r="N20" s="95"/>
      <c r="O20" s="95"/>
      <c r="P20" s="95"/>
      <c r="Q20" s="95"/>
      <c r="R20" s="95"/>
      <c r="S20" s="373"/>
      <c r="T20" s="373">
        <v>46520020240</v>
      </c>
      <c r="U20" s="373"/>
    </row>
    <row r="21" spans="1:21" ht="12" customHeight="1" x14ac:dyDescent="0.2">
      <c r="A21" s="116" t="s">
        <v>1712</v>
      </c>
      <c r="B21" s="394" t="s">
        <v>343</v>
      </c>
      <c r="C21" s="141" t="s">
        <v>344</v>
      </c>
      <c r="D21" s="223">
        <v>0</v>
      </c>
      <c r="E21" s="486">
        <f>D21+F21</f>
        <v>0.98</v>
      </c>
      <c r="F21" s="279">
        <v>0.98</v>
      </c>
      <c r="G21" s="259"/>
      <c r="H21" s="398">
        <v>5880</v>
      </c>
      <c r="I21" s="85" t="s">
        <v>16</v>
      </c>
      <c r="J21" s="95"/>
      <c r="K21" s="95"/>
      <c r="L21" s="95"/>
      <c r="M21" s="95"/>
      <c r="N21" s="95"/>
      <c r="O21" s="95"/>
      <c r="P21" s="95"/>
      <c r="Q21" s="95"/>
      <c r="R21" s="95"/>
      <c r="S21" s="370"/>
      <c r="T21" s="370">
        <v>46520050381</v>
      </c>
      <c r="U21" s="370"/>
    </row>
    <row r="22" spans="1:21" ht="12" customHeight="1" x14ac:dyDescent="0.2">
      <c r="A22" s="111"/>
      <c r="B22" s="391"/>
      <c r="C22" s="371"/>
      <c r="D22" s="487">
        <f>E21</f>
        <v>0.98</v>
      </c>
      <c r="E22" s="487">
        <f>D22+F22</f>
        <v>2.46</v>
      </c>
      <c r="F22" s="491">
        <v>1.48</v>
      </c>
      <c r="G22" s="268"/>
      <c r="H22" s="403">
        <v>8880</v>
      </c>
      <c r="I22" s="200" t="s">
        <v>16</v>
      </c>
      <c r="J22" s="106"/>
      <c r="K22" s="106"/>
      <c r="L22" s="106"/>
      <c r="M22" s="106"/>
      <c r="N22" s="106"/>
      <c r="O22" s="106"/>
      <c r="P22" s="106"/>
      <c r="Q22" s="106"/>
      <c r="R22" s="106"/>
      <c r="S22" s="372"/>
      <c r="T22" s="372">
        <v>46520050368</v>
      </c>
      <c r="U22" s="372"/>
    </row>
    <row r="23" spans="1:21" ht="12" customHeight="1" x14ac:dyDescent="0.2">
      <c r="A23" s="111"/>
      <c r="B23" s="391"/>
      <c r="C23" s="142"/>
      <c r="D23" s="487">
        <f>E22</f>
        <v>2.46</v>
      </c>
      <c r="E23" s="487">
        <f>D23+F23</f>
        <v>6.12</v>
      </c>
      <c r="F23" s="278">
        <v>3.66</v>
      </c>
      <c r="G23" s="276">
        <f>SUM(F21:F23)</f>
        <v>6.12</v>
      </c>
      <c r="H23" s="401">
        <v>21960</v>
      </c>
      <c r="I23" s="178" t="s">
        <v>16</v>
      </c>
      <c r="J23" s="111"/>
      <c r="K23" s="111"/>
      <c r="L23" s="111"/>
      <c r="M23" s="111"/>
      <c r="N23" s="111"/>
      <c r="O23" s="111"/>
      <c r="P23" s="111"/>
      <c r="Q23" s="111"/>
      <c r="R23" s="97"/>
      <c r="S23" s="1367"/>
      <c r="T23" s="368">
        <v>46520040128</v>
      </c>
      <c r="U23" s="1367"/>
    </row>
    <row r="24" spans="1:21" ht="12" customHeight="1" x14ac:dyDescent="0.2">
      <c r="A24" s="116" t="s">
        <v>1713</v>
      </c>
      <c r="B24" s="394" t="s">
        <v>370</v>
      </c>
      <c r="C24" s="141" t="s">
        <v>371</v>
      </c>
      <c r="D24" s="223">
        <v>0</v>
      </c>
      <c r="E24" s="223">
        <v>0.22</v>
      </c>
      <c r="F24" s="279">
        <v>0.22</v>
      </c>
      <c r="G24" s="259"/>
      <c r="H24" s="398">
        <v>880</v>
      </c>
      <c r="I24" s="85" t="s">
        <v>17</v>
      </c>
      <c r="J24" s="95"/>
      <c r="K24" s="95"/>
      <c r="L24" s="95"/>
      <c r="M24" s="95"/>
      <c r="N24" s="95"/>
      <c r="O24" s="95"/>
      <c r="P24" s="95"/>
      <c r="Q24" s="95"/>
      <c r="R24" s="106"/>
      <c r="S24" s="377"/>
      <c r="T24" s="378">
        <v>46520040039003</v>
      </c>
      <c r="U24" s="377"/>
    </row>
    <row r="25" spans="1:21" ht="12" customHeight="1" x14ac:dyDescent="0.2">
      <c r="A25" s="111"/>
      <c r="B25" s="391"/>
      <c r="C25" s="142"/>
      <c r="D25" s="266">
        <v>0.22</v>
      </c>
      <c r="E25" s="266">
        <v>1.72</v>
      </c>
      <c r="F25" s="491">
        <v>1.5</v>
      </c>
      <c r="G25" s="268"/>
      <c r="H25" s="403">
        <v>6000</v>
      </c>
      <c r="I25" s="200" t="s">
        <v>17</v>
      </c>
      <c r="J25" s="106"/>
      <c r="K25" s="106"/>
      <c r="L25" s="106"/>
      <c r="M25" s="106"/>
      <c r="N25" s="106"/>
      <c r="O25" s="106"/>
      <c r="P25" s="106"/>
      <c r="Q25" s="106"/>
      <c r="R25" s="106"/>
      <c r="S25" s="377"/>
      <c r="T25" s="377">
        <v>46520040132</v>
      </c>
      <c r="U25" s="377"/>
    </row>
    <row r="26" spans="1:21" ht="12" customHeight="1" x14ac:dyDescent="0.2">
      <c r="A26" s="111"/>
      <c r="B26" s="395"/>
      <c r="C26" s="142"/>
      <c r="D26" s="487">
        <v>1.72</v>
      </c>
      <c r="E26" s="266">
        <f>D26+F26</f>
        <v>2.69</v>
      </c>
      <c r="F26" s="491">
        <v>0.97</v>
      </c>
      <c r="G26" s="268">
        <f>SUM(F24:F26)</f>
        <v>2.69</v>
      </c>
      <c r="H26" s="403">
        <v>3880</v>
      </c>
      <c r="I26" s="200" t="s">
        <v>17</v>
      </c>
      <c r="J26" s="106"/>
      <c r="K26" s="106"/>
      <c r="L26" s="106"/>
      <c r="M26" s="106"/>
      <c r="N26" s="106"/>
      <c r="O26" s="106"/>
      <c r="P26" s="106"/>
      <c r="Q26" s="106"/>
      <c r="R26" s="106"/>
      <c r="S26" s="379"/>
      <c r="T26" s="379">
        <v>46520020213</v>
      </c>
      <c r="U26" s="379"/>
    </row>
    <row r="27" spans="1:21" ht="12" customHeight="1" x14ac:dyDescent="0.2">
      <c r="A27" s="116" t="s">
        <v>2101</v>
      </c>
      <c r="B27" s="394" t="s">
        <v>372</v>
      </c>
      <c r="C27" s="380" t="s">
        <v>373</v>
      </c>
      <c r="D27" s="223">
        <v>0</v>
      </c>
      <c r="E27" s="223">
        <f t="shared" si="0"/>
        <v>3.15</v>
      </c>
      <c r="F27" s="279">
        <v>3.15</v>
      </c>
      <c r="G27" s="259">
        <f t="shared" si="1"/>
        <v>3.15</v>
      </c>
      <c r="H27" s="398">
        <v>11025</v>
      </c>
      <c r="I27" s="85" t="s">
        <v>17</v>
      </c>
      <c r="J27" s="95"/>
      <c r="K27" s="95"/>
      <c r="L27" s="95"/>
      <c r="M27" s="95"/>
      <c r="N27" s="95"/>
      <c r="O27" s="95"/>
      <c r="P27" s="95"/>
      <c r="Q27" s="95"/>
      <c r="R27" s="95"/>
      <c r="S27" s="376"/>
      <c r="T27" s="376">
        <v>46520020216</v>
      </c>
      <c r="U27" s="376"/>
    </row>
    <row r="28" spans="1:21" ht="12" customHeight="1" x14ac:dyDescent="0.2">
      <c r="A28" s="116" t="s">
        <v>1714</v>
      </c>
      <c r="B28" s="394" t="s">
        <v>374</v>
      </c>
      <c r="C28" s="381" t="s">
        <v>375</v>
      </c>
      <c r="D28" s="223">
        <v>0</v>
      </c>
      <c r="E28" s="223">
        <f t="shared" si="0"/>
        <v>0.94</v>
      </c>
      <c r="F28" s="279">
        <v>0.94</v>
      </c>
      <c r="G28" s="259">
        <f t="shared" si="1"/>
        <v>0.94</v>
      </c>
      <c r="H28" s="398">
        <v>4230</v>
      </c>
      <c r="I28" s="85" t="s">
        <v>16</v>
      </c>
      <c r="J28" s="95"/>
      <c r="K28" s="95"/>
      <c r="L28" s="95"/>
      <c r="M28" s="95"/>
      <c r="N28" s="95"/>
      <c r="O28" s="95"/>
      <c r="P28" s="95"/>
      <c r="Q28" s="95"/>
      <c r="R28" s="95"/>
      <c r="S28" s="382"/>
      <c r="T28" s="382">
        <v>46520020215</v>
      </c>
      <c r="U28" s="382"/>
    </row>
    <row r="29" spans="1:21" ht="12" customHeight="1" x14ac:dyDescent="0.2">
      <c r="A29" s="116" t="s">
        <v>1715</v>
      </c>
      <c r="B29" s="394" t="s">
        <v>376</v>
      </c>
      <c r="C29" s="380" t="s">
        <v>377</v>
      </c>
      <c r="D29" s="223">
        <v>0</v>
      </c>
      <c r="E29" s="223">
        <f t="shared" si="0"/>
        <v>0.16</v>
      </c>
      <c r="F29" s="279">
        <v>0.16</v>
      </c>
      <c r="G29" s="259">
        <f t="shared" si="1"/>
        <v>0.16</v>
      </c>
      <c r="H29" s="398">
        <v>560</v>
      </c>
      <c r="I29" s="85" t="s">
        <v>16</v>
      </c>
      <c r="J29" s="95"/>
      <c r="K29" s="95"/>
      <c r="L29" s="95"/>
      <c r="M29" s="95"/>
      <c r="N29" s="95"/>
      <c r="O29" s="95"/>
      <c r="P29" s="95"/>
      <c r="Q29" s="95"/>
      <c r="R29" s="95"/>
      <c r="S29" s="376"/>
      <c r="T29" s="376">
        <v>46520020278</v>
      </c>
      <c r="U29" s="376"/>
    </row>
    <row r="30" spans="1:21" ht="12" customHeight="1" x14ac:dyDescent="0.2">
      <c r="A30" s="116" t="s">
        <v>1716</v>
      </c>
      <c r="B30" s="394" t="s">
        <v>378</v>
      </c>
      <c r="C30" s="381" t="s">
        <v>379</v>
      </c>
      <c r="D30" s="223">
        <v>0</v>
      </c>
      <c r="E30" s="223">
        <f t="shared" si="0"/>
        <v>0.85</v>
      </c>
      <c r="F30" s="279">
        <v>0.85</v>
      </c>
      <c r="G30" s="259">
        <f t="shared" si="1"/>
        <v>0.85</v>
      </c>
      <c r="H30" s="398">
        <v>3400</v>
      </c>
      <c r="I30" s="85" t="s">
        <v>16</v>
      </c>
      <c r="J30" s="95"/>
      <c r="K30" s="95"/>
      <c r="L30" s="95"/>
      <c r="M30" s="95"/>
      <c r="N30" s="95"/>
      <c r="O30" s="95"/>
      <c r="P30" s="95"/>
      <c r="Q30" s="95"/>
      <c r="R30" s="95"/>
      <c r="S30" s="382"/>
      <c r="T30" s="382">
        <v>46520020214</v>
      </c>
      <c r="U30" s="382"/>
    </row>
    <row r="31" spans="1:21" ht="12" customHeight="1" x14ac:dyDescent="0.2">
      <c r="A31" s="116" t="s">
        <v>1717</v>
      </c>
      <c r="B31" s="394" t="s">
        <v>345</v>
      </c>
      <c r="C31" s="141" t="s">
        <v>346</v>
      </c>
      <c r="D31" s="223">
        <v>0</v>
      </c>
      <c r="E31" s="223">
        <f>D31+F31</f>
        <v>0.71</v>
      </c>
      <c r="F31" s="279">
        <v>0.71</v>
      </c>
      <c r="G31" s="259">
        <f>F31</f>
        <v>0.71</v>
      </c>
      <c r="H31" s="398">
        <v>3550</v>
      </c>
      <c r="I31" s="85" t="s">
        <v>16</v>
      </c>
      <c r="J31" s="95"/>
      <c r="K31" s="95"/>
      <c r="L31" s="95"/>
      <c r="M31" s="95"/>
      <c r="N31" s="95"/>
      <c r="O31" s="95"/>
      <c r="P31" s="95"/>
      <c r="Q31" s="95"/>
      <c r="R31" s="95"/>
      <c r="S31" s="373"/>
      <c r="T31" s="373">
        <v>46520040130</v>
      </c>
      <c r="U31" s="373"/>
    </row>
    <row r="32" spans="1:21" ht="12" customHeight="1" x14ac:dyDescent="0.2">
      <c r="A32" s="116" t="s">
        <v>1718</v>
      </c>
      <c r="B32" s="394" t="s">
        <v>347</v>
      </c>
      <c r="C32" s="141" t="s">
        <v>348</v>
      </c>
      <c r="D32" s="223">
        <v>0</v>
      </c>
      <c r="E32" s="223">
        <f>D32+F32</f>
        <v>2.3199999999999998</v>
      </c>
      <c r="F32" s="279">
        <v>2.3199999999999998</v>
      </c>
      <c r="G32" s="259"/>
      <c r="H32" s="398">
        <v>13920</v>
      </c>
      <c r="I32" s="85" t="s">
        <v>18</v>
      </c>
      <c r="J32" s="95"/>
      <c r="K32" s="95"/>
      <c r="L32" s="95"/>
      <c r="M32" s="95"/>
      <c r="N32" s="95"/>
      <c r="O32" s="95"/>
      <c r="P32" s="95"/>
      <c r="Q32" s="95"/>
      <c r="R32" s="95"/>
      <c r="S32" s="370"/>
      <c r="T32" s="370">
        <v>46520060143</v>
      </c>
      <c r="U32" s="370"/>
    </row>
    <row r="33" spans="1:21" ht="12" customHeight="1" x14ac:dyDescent="0.2">
      <c r="A33" s="111"/>
      <c r="B33" s="391"/>
      <c r="C33" s="142"/>
      <c r="D33" s="487">
        <f>E32</f>
        <v>2.3199999999999998</v>
      </c>
      <c r="E33" s="266">
        <f>D33+F33</f>
        <v>2.69</v>
      </c>
      <c r="F33" s="491">
        <v>0.37</v>
      </c>
      <c r="G33" s="268"/>
      <c r="H33" s="403">
        <v>2220</v>
      </c>
      <c r="I33" s="200" t="s">
        <v>16</v>
      </c>
      <c r="J33" s="106"/>
      <c r="K33" s="106"/>
      <c r="L33" s="106"/>
      <c r="M33" s="106"/>
      <c r="N33" s="106"/>
      <c r="O33" s="106"/>
      <c r="P33" s="106"/>
      <c r="Q33" s="106"/>
      <c r="R33" s="106"/>
      <c r="S33" s="363"/>
      <c r="T33" s="363">
        <v>46520060143</v>
      </c>
      <c r="U33" s="363"/>
    </row>
    <row r="34" spans="1:21" ht="12" customHeight="1" x14ac:dyDescent="0.2">
      <c r="A34" s="359"/>
      <c r="B34" s="391"/>
      <c r="C34" s="142"/>
      <c r="D34" s="487">
        <f>E33</f>
        <v>2.69</v>
      </c>
      <c r="E34" s="274">
        <f>D34+F34</f>
        <v>4.3100000000000005</v>
      </c>
      <c r="F34" s="278">
        <v>1.62</v>
      </c>
      <c r="G34" s="276">
        <f>SUM(F32:F34)</f>
        <v>4.3100000000000005</v>
      </c>
      <c r="H34" s="401">
        <v>9720</v>
      </c>
      <c r="I34" s="178" t="s">
        <v>16</v>
      </c>
      <c r="J34" s="111"/>
      <c r="K34" s="111"/>
      <c r="L34" s="111"/>
      <c r="M34" s="111"/>
      <c r="N34" s="111"/>
      <c r="O34" s="111"/>
      <c r="P34" s="111"/>
      <c r="Q34" s="111"/>
      <c r="R34" s="111"/>
      <c r="S34" s="374"/>
      <c r="T34" s="374">
        <v>46520040129</v>
      </c>
      <c r="U34" s="374"/>
    </row>
    <row r="35" spans="1:21" ht="12" customHeight="1" x14ac:dyDescent="0.2">
      <c r="A35" s="116" t="s">
        <v>1719</v>
      </c>
      <c r="B35" s="394" t="s">
        <v>380</v>
      </c>
      <c r="C35" s="141" t="s">
        <v>381</v>
      </c>
      <c r="D35" s="223">
        <v>0</v>
      </c>
      <c r="E35" s="486">
        <f t="shared" si="0"/>
        <v>0.15</v>
      </c>
      <c r="F35" s="279">
        <v>0.15</v>
      </c>
      <c r="G35" s="259"/>
      <c r="H35" s="398">
        <v>600</v>
      </c>
      <c r="I35" s="85" t="s">
        <v>16</v>
      </c>
      <c r="J35" s="95"/>
      <c r="K35" s="95"/>
      <c r="L35" s="95"/>
      <c r="M35" s="95"/>
      <c r="N35" s="95"/>
      <c r="O35" s="95"/>
      <c r="P35" s="95"/>
      <c r="Q35" s="95"/>
      <c r="R35" s="95"/>
      <c r="S35" s="370"/>
      <c r="T35" s="370">
        <v>46520040131</v>
      </c>
      <c r="U35" s="370"/>
    </row>
    <row r="36" spans="1:21" ht="12" customHeight="1" x14ac:dyDescent="0.2">
      <c r="A36" s="366"/>
      <c r="B36" s="393"/>
      <c r="C36" s="383"/>
      <c r="D36" s="487">
        <v>0.15</v>
      </c>
      <c r="E36" s="489">
        <v>1.28</v>
      </c>
      <c r="F36" s="278">
        <v>1.1299999999999999</v>
      </c>
      <c r="G36" s="276">
        <f>SUM(F35:F36)</f>
        <v>1.2799999999999998</v>
      </c>
      <c r="H36" s="401">
        <v>4520</v>
      </c>
      <c r="I36" s="178" t="s">
        <v>16</v>
      </c>
      <c r="J36" s="111"/>
      <c r="K36" s="111"/>
      <c r="L36" s="111"/>
      <c r="M36" s="111"/>
      <c r="N36" s="111"/>
      <c r="O36" s="111"/>
      <c r="P36" s="111"/>
      <c r="Q36" s="111"/>
      <c r="R36" s="111"/>
      <c r="S36" s="368"/>
      <c r="T36" s="384">
        <v>46520040004004</v>
      </c>
      <c r="U36" s="368"/>
    </row>
    <row r="37" spans="1:21" ht="12" customHeight="1" x14ac:dyDescent="0.2">
      <c r="A37" s="116" t="s">
        <v>1720</v>
      </c>
      <c r="B37" s="394" t="s">
        <v>382</v>
      </c>
      <c r="C37" s="141" t="s">
        <v>383</v>
      </c>
      <c r="D37" s="223">
        <v>0</v>
      </c>
      <c r="E37" s="223">
        <f t="shared" si="0"/>
        <v>0.97</v>
      </c>
      <c r="F37" s="279">
        <v>0.97</v>
      </c>
      <c r="G37" s="259">
        <f t="shared" si="1"/>
        <v>0.97</v>
      </c>
      <c r="H37" s="398">
        <v>5820</v>
      </c>
      <c r="I37" s="85" t="s">
        <v>16</v>
      </c>
      <c r="J37" s="95"/>
      <c r="K37" s="95"/>
      <c r="L37" s="95"/>
      <c r="M37" s="95"/>
      <c r="N37" s="95"/>
      <c r="O37" s="95"/>
      <c r="P37" s="95"/>
      <c r="Q37" s="95"/>
      <c r="R37" s="95"/>
      <c r="S37" s="374"/>
      <c r="T37" s="374">
        <v>46520060144</v>
      </c>
      <c r="U37" s="374"/>
    </row>
    <row r="38" spans="1:21" ht="12" customHeight="1" x14ac:dyDescent="0.2">
      <c r="A38" s="116" t="s">
        <v>1721</v>
      </c>
      <c r="B38" s="394" t="s">
        <v>384</v>
      </c>
      <c r="C38" s="141" t="s">
        <v>385</v>
      </c>
      <c r="D38" s="223">
        <v>0</v>
      </c>
      <c r="E38" s="223">
        <f t="shared" si="0"/>
        <v>0.63</v>
      </c>
      <c r="F38" s="279">
        <v>0.63</v>
      </c>
      <c r="G38" s="259">
        <f t="shared" si="1"/>
        <v>0.63</v>
      </c>
      <c r="H38" s="398">
        <v>1890</v>
      </c>
      <c r="I38" s="85" t="s">
        <v>17</v>
      </c>
      <c r="J38" s="95"/>
      <c r="K38" s="95"/>
      <c r="L38" s="95"/>
      <c r="M38" s="95"/>
      <c r="N38" s="95"/>
      <c r="O38" s="95"/>
      <c r="P38" s="95"/>
      <c r="Q38" s="95"/>
      <c r="R38" s="95"/>
      <c r="S38" s="385"/>
      <c r="T38" s="385">
        <v>46520060162</v>
      </c>
      <c r="U38" s="385"/>
    </row>
    <row r="39" spans="1:21" ht="21.95" customHeight="1" x14ac:dyDescent="0.2">
      <c r="A39" s="116" t="s">
        <v>1722</v>
      </c>
      <c r="B39" s="394" t="s">
        <v>349</v>
      </c>
      <c r="C39" s="141" t="s">
        <v>350</v>
      </c>
      <c r="D39" s="223">
        <v>0</v>
      </c>
      <c r="E39" s="223">
        <f>D39+F39</f>
        <v>0.48</v>
      </c>
      <c r="F39" s="279">
        <v>0.48</v>
      </c>
      <c r="G39" s="259">
        <f>F39</f>
        <v>0.48</v>
      </c>
      <c r="H39" s="398">
        <v>2160</v>
      </c>
      <c r="I39" s="85" t="s">
        <v>16</v>
      </c>
      <c r="J39" s="375" t="s">
        <v>1209</v>
      </c>
      <c r="K39" s="95">
        <v>0.01</v>
      </c>
      <c r="L39" s="375" t="s">
        <v>351</v>
      </c>
      <c r="M39" s="290">
        <v>18</v>
      </c>
      <c r="N39" s="95">
        <v>135</v>
      </c>
      <c r="O39" s="95"/>
      <c r="P39" s="95"/>
      <c r="Q39" s="95" t="s">
        <v>172</v>
      </c>
      <c r="R39" s="95"/>
      <c r="S39" s="95"/>
      <c r="T39" s="95">
        <v>46520060214</v>
      </c>
      <c r="U39" s="95"/>
    </row>
    <row r="40" spans="1:21" ht="12" customHeight="1" x14ac:dyDescent="0.2">
      <c r="A40" s="116" t="s">
        <v>1723</v>
      </c>
      <c r="B40" s="394" t="s">
        <v>386</v>
      </c>
      <c r="C40" s="1629" t="s">
        <v>387</v>
      </c>
      <c r="D40" s="223">
        <v>0</v>
      </c>
      <c r="E40" s="223">
        <f t="shared" si="0"/>
        <v>1.44</v>
      </c>
      <c r="F40" s="279">
        <v>1.44</v>
      </c>
      <c r="G40" s="259"/>
      <c r="H40" s="398">
        <v>7200</v>
      </c>
      <c r="I40" s="85" t="s">
        <v>16</v>
      </c>
      <c r="J40" s="95"/>
      <c r="K40" s="95"/>
      <c r="L40" s="95"/>
      <c r="M40" s="95"/>
      <c r="N40" s="95"/>
      <c r="O40" s="95"/>
      <c r="P40" s="95"/>
      <c r="Q40" s="95"/>
      <c r="R40" s="95"/>
      <c r="S40" s="385"/>
      <c r="T40" s="385">
        <v>46520060142</v>
      </c>
      <c r="U40" s="385"/>
    </row>
    <row r="41" spans="1:21" ht="12" customHeight="1" x14ac:dyDescent="0.2">
      <c r="A41" s="111"/>
      <c r="B41" s="395"/>
      <c r="C41" s="1630"/>
      <c r="D41" s="487">
        <f>E40</f>
        <v>1.44</v>
      </c>
      <c r="E41" s="266">
        <f t="shared" si="0"/>
        <v>2.27</v>
      </c>
      <c r="F41" s="491">
        <v>0.83</v>
      </c>
      <c r="G41" s="276">
        <f>SUM(F40:F41)</f>
        <v>2.27</v>
      </c>
      <c r="H41" s="401">
        <v>3320</v>
      </c>
      <c r="I41" s="200" t="s">
        <v>16</v>
      </c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>
        <v>46520050379</v>
      </c>
      <c r="U41" s="106"/>
    </row>
    <row r="42" spans="1:21" ht="12" customHeight="1" x14ac:dyDescent="0.2">
      <c r="A42" s="116" t="s">
        <v>1724</v>
      </c>
      <c r="B42" s="394" t="s">
        <v>388</v>
      </c>
      <c r="C42" s="141" t="s">
        <v>389</v>
      </c>
      <c r="D42" s="223">
        <v>0</v>
      </c>
      <c r="E42" s="223">
        <f t="shared" si="0"/>
        <v>1.34</v>
      </c>
      <c r="F42" s="279">
        <v>1.34</v>
      </c>
      <c r="G42" s="259">
        <f t="shared" si="1"/>
        <v>1.34</v>
      </c>
      <c r="H42" s="398">
        <v>6700</v>
      </c>
      <c r="I42" s="85" t="s">
        <v>16</v>
      </c>
      <c r="J42" s="95"/>
      <c r="K42" s="95"/>
      <c r="L42" s="95"/>
      <c r="M42" s="95"/>
      <c r="N42" s="95"/>
      <c r="O42" s="95"/>
      <c r="P42" s="95"/>
      <c r="Q42" s="95"/>
      <c r="R42" s="104"/>
      <c r="S42" s="376"/>
      <c r="T42" s="376">
        <v>46520050367</v>
      </c>
      <c r="U42" s="376"/>
    </row>
    <row r="43" spans="1:21" ht="12" customHeight="1" x14ac:dyDescent="0.2">
      <c r="A43" s="116" t="s">
        <v>1725</v>
      </c>
      <c r="B43" s="394" t="s">
        <v>404</v>
      </c>
      <c r="C43" s="141" t="s">
        <v>405</v>
      </c>
      <c r="D43" s="223">
        <v>0</v>
      </c>
      <c r="E43" s="223">
        <f>D43+F43</f>
        <v>1.9</v>
      </c>
      <c r="F43" s="279">
        <v>1.9</v>
      </c>
      <c r="G43" s="259">
        <f>F43</f>
        <v>1.9</v>
      </c>
      <c r="H43" s="398">
        <v>7600</v>
      </c>
      <c r="I43" s="85" t="s">
        <v>16</v>
      </c>
      <c r="J43" s="95"/>
      <c r="K43" s="95"/>
      <c r="L43" s="95"/>
      <c r="M43" s="95"/>
      <c r="N43" s="95"/>
      <c r="O43" s="95"/>
      <c r="P43" s="95"/>
      <c r="Q43" s="95"/>
      <c r="R43" s="106"/>
      <c r="S43" s="388"/>
      <c r="T43" s="388">
        <v>46520050380</v>
      </c>
      <c r="U43" s="388"/>
    </row>
    <row r="44" spans="1:21" ht="12" customHeight="1" x14ac:dyDescent="0.2">
      <c r="A44" s="116" t="s">
        <v>1726</v>
      </c>
      <c r="B44" s="394" t="s">
        <v>352</v>
      </c>
      <c r="C44" s="141" t="s">
        <v>353</v>
      </c>
      <c r="D44" s="223">
        <v>0</v>
      </c>
      <c r="E44" s="223">
        <v>1.34</v>
      </c>
      <c r="F44" s="279">
        <v>1.34</v>
      </c>
      <c r="G44" s="259"/>
      <c r="H44" s="398">
        <v>6700</v>
      </c>
      <c r="I44" s="85" t="s">
        <v>16</v>
      </c>
      <c r="J44" s="95"/>
      <c r="K44" s="95"/>
      <c r="L44" s="95"/>
      <c r="M44" s="95"/>
      <c r="N44" s="95"/>
      <c r="O44" s="95"/>
      <c r="P44" s="95"/>
      <c r="Q44" s="95"/>
      <c r="R44" s="95"/>
      <c r="S44" s="370"/>
      <c r="T44" s="370">
        <v>46520050363</v>
      </c>
      <c r="U44" s="370"/>
    </row>
    <row r="45" spans="1:21" ht="12" customHeight="1" x14ac:dyDescent="0.2">
      <c r="A45" s="359"/>
      <c r="B45" s="395"/>
      <c r="C45" s="149"/>
      <c r="D45" s="487">
        <v>1.34</v>
      </c>
      <c r="E45" s="247">
        <v>2.2000000000000002</v>
      </c>
      <c r="F45" s="492">
        <v>0.86</v>
      </c>
      <c r="G45" s="493">
        <f>SUM(F44:F45)</f>
        <v>2.2000000000000002</v>
      </c>
      <c r="H45" s="404">
        <v>5160</v>
      </c>
      <c r="I45" s="107" t="s">
        <v>18</v>
      </c>
      <c r="J45" s="359"/>
      <c r="K45" s="359"/>
      <c r="L45" s="359"/>
      <c r="M45" s="359"/>
      <c r="N45" s="359"/>
      <c r="O45" s="359"/>
      <c r="P45" s="359"/>
      <c r="Q45" s="359"/>
      <c r="R45" s="359"/>
      <c r="S45" s="368"/>
      <c r="T45" s="368">
        <v>46520050363</v>
      </c>
      <c r="U45" s="368"/>
    </row>
    <row r="46" spans="1:21" ht="12" customHeight="1" x14ac:dyDescent="0.2">
      <c r="A46" s="116" t="s">
        <v>1727</v>
      </c>
      <c r="B46" s="394" t="s">
        <v>354</v>
      </c>
      <c r="C46" s="141" t="s">
        <v>355</v>
      </c>
      <c r="D46" s="223">
        <v>0</v>
      </c>
      <c r="E46" s="223">
        <f>D46+F46</f>
        <v>0.57999999999999996</v>
      </c>
      <c r="F46" s="279">
        <v>0.57999999999999996</v>
      </c>
      <c r="G46" s="259"/>
      <c r="H46" s="398">
        <v>3480</v>
      </c>
      <c r="I46" s="85" t="s">
        <v>18</v>
      </c>
      <c r="J46" s="95"/>
      <c r="K46" s="95"/>
      <c r="L46" s="95"/>
      <c r="M46" s="95"/>
      <c r="N46" s="95"/>
      <c r="O46" s="95"/>
      <c r="P46" s="95"/>
      <c r="Q46" s="95"/>
      <c r="R46" s="95"/>
      <c r="S46" s="372"/>
      <c r="T46" s="372">
        <v>46520050365</v>
      </c>
      <c r="U46" s="372"/>
    </row>
    <row r="47" spans="1:21" ht="12" customHeight="1" x14ac:dyDescent="0.2">
      <c r="A47" s="359"/>
      <c r="B47" s="395"/>
      <c r="C47" s="142"/>
      <c r="D47" s="487">
        <f>E46</f>
        <v>0.57999999999999996</v>
      </c>
      <c r="E47" s="274">
        <f>D47+F47</f>
        <v>1.73</v>
      </c>
      <c r="F47" s="278">
        <v>1.1499999999999999</v>
      </c>
      <c r="G47" s="493">
        <f>SUM(F46:F47)</f>
        <v>1.73</v>
      </c>
      <c r="H47" s="401">
        <v>5750</v>
      </c>
      <c r="I47" s="178" t="s">
        <v>16</v>
      </c>
      <c r="J47" s="111"/>
      <c r="K47" s="111"/>
      <c r="L47" s="111"/>
      <c r="M47" s="111"/>
      <c r="N47" s="111"/>
      <c r="O47" s="111"/>
      <c r="P47" s="111"/>
      <c r="Q47" s="111"/>
      <c r="R47" s="111"/>
      <c r="S47" s="368"/>
      <c r="T47" s="368">
        <v>46520050365</v>
      </c>
      <c r="U47" s="368"/>
    </row>
    <row r="48" spans="1:21" ht="12" customHeight="1" x14ac:dyDescent="0.2">
      <c r="A48" s="116" t="s">
        <v>1728</v>
      </c>
      <c r="B48" s="394" t="s">
        <v>390</v>
      </c>
      <c r="C48" s="141" t="s">
        <v>391</v>
      </c>
      <c r="D48" s="223">
        <v>0</v>
      </c>
      <c r="E48" s="223">
        <f t="shared" si="0"/>
        <v>1.83</v>
      </c>
      <c r="F48" s="279">
        <v>1.83</v>
      </c>
      <c r="G48" s="259">
        <f t="shared" si="1"/>
        <v>1.83</v>
      </c>
      <c r="H48" s="398">
        <v>7320</v>
      </c>
      <c r="I48" s="85" t="s">
        <v>16</v>
      </c>
      <c r="J48" s="95"/>
      <c r="K48" s="95"/>
      <c r="L48" s="95"/>
      <c r="M48" s="95"/>
      <c r="N48" s="95"/>
      <c r="O48" s="95"/>
      <c r="P48" s="95"/>
      <c r="Q48" s="95"/>
      <c r="R48" s="95"/>
      <c r="S48" s="385"/>
      <c r="T48" s="385">
        <v>46520050361</v>
      </c>
      <c r="U48" s="385"/>
    </row>
    <row r="49" spans="1:21" ht="12" customHeight="1" x14ac:dyDescent="0.2">
      <c r="A49" s="104" t="s">
        <v>1729</v>
      </c>
      <c r="B49" s="396" t="s">
        <v>392</v>
      </c>
      <c r="C49" s="148" t="s">
        <v>393</v>
      </c>
      <c r="D49" s="251">
        <v>0</v>
      </c>
      <c r="E49" s="251">
        <f t="shared" si="0"/>
        <v>1.1200000000000001</v>
      </c>
      <c r="F49" s="272">
        <v>1.1200000000000001</v>
      </c>
      <c r="G49" s="273">
        <f t="shared" si="1"/>
        <v>1.1200000000000001</v>
      </c>
      <c r="H49" s="402">
        <v>3920</v>
      </c>
      <c r="I49" s="109" t="s">
        <v>16</v>
      </c>
      <c r="J49" s="104"/>
      <c r="K49" s="104"/>
      <c r="L49" s="104"/>
      <c r="M49" s="104"/>
      <c r="N49" s="104"/>
      <c r="O49" s="104"/>
      <c r="P49" s="104"/>
      <c r="Q49" s="104"/>
      <c r="R49" s="104"/>
      <c r="S49" s="376"/>
      <c r="T49" s="376">
        <v>46520050360</v>
      </c>
      <c r="U49" s="376"/>
    </row>
    <row r="50" spans="1:21" ht="12" customHeight="1" x14ac:dyDescent="0.2">
      <c r="A50" s="116" t="s">
        <v>1730</v>
      </c>
      <c r="B50" s="394" t="s">
        <v>406</v>
      </c>
      <c r="C50" s="141" t="s">
        <v>407</v>
      </c>
      <c r="D50" s="223">
        <v>0</v>
      </c>
      <c r="E50" s="223">
        <f t="shared" si="0"/>
        <v>0.71</v>
      </c>
      <c r="F50" s="279">
        <v>0.71</v>
      </c>
      <c r="G50" s="259">
        <f t="shared" ref="G50:G60" si="2">F50</f>
        <v>0.71</v>
      </c>
      <c r="H50" s="398">
        <v>2130</v>
      </c>
      <c r="I50" s="85" t="s">
        <v>16</v>
      </c>
      <c r="J50" s="95"/>
      <c r="K50" s="95"/>
      <c r="L50" s="95"/>
      <c r="M50" s="95"/>
      <c r="N50" s="95"/>
      <c r="O50" s="95"/>
      <c r="P50" s="95"/>
      <c r="Q50" s="95"/>
      <c r="R50" s="95"/>
      <c r="S50" s="376"/>
      <c r="T50" s="376">
        <v>46520050421</v>
      </c>
      <c r="U50" s="376"/>
    </row>
    <row r="51" spans="1:21" ht="12" customHeight="1" x14ac:dyDescent="0.2">
      <c r="A51" s="116" t="s">
        <v>1731</v>
      </c>
      <c r="B51" s="394" t="s">
        <v>408</v>
      </c>
      <c r="C51" s="141" t="s">
        <v>409</v>
      </c>
      <c r="D51" s="223">
        <v>0</v>
      </c>
      <c r="E51" s="223">
        <f t="shared" si="0"/>
        <v>0.28000000000000003</v>
      </c>
      <c r="F51" s="279">
        <v>0.28000000000000003</v>
      </c>
      <c r="G51" s="259">
        <f t="shared" si="2"/>
        <v>0.28000000000000003</v>
      </c>
      <c r="H51" s="398">
        <v>840</v>
      </c>
      <c r="I51" s="85" t="s">
        <v>16</v>
      </c>
      <c r="J51" s="95"/>
      <c r="K51" s="95"/>
      <c r="L51" s="95"/>
      <c r="M51" s="95"/>
      <c r="N51" s="95"/>
      <c r="O51" s="95"/>
      <c r="P51" s="95"/>
      <c r="Q51" s="95"/>
      <c r="R51" s="95"/>
      <c r="S51" s="376"/>
      <c r="T51" s="376">
        <v>46520050430</v>
      </c>
      <c r="U51" s="376"/>
    </row>
    <row r="52" spans="1:21" ht="12" customHeight="1" x14ac:dyDescent="0.2">
      <c r="A52" s="116" t="s">
        <v>1732</v>
      </c>
      <c r="B52" s="394" t="s">
        <v>394</v>
      </c>
      <c r="C52" s="141" t="s">
        <v>395</v>
      </c>
      <c r="D52" s="223">
        <v>0</v>
      </c>
      <c r="E52" s="223">
        <v>0.49</v>
      </c>
      <c r="F52" s="279">
        <v>0.49</v>
      </c>
      <c r="G52" s="259"/>
      <c r="H52" s="398">
        <v>2940</v>
      </c>
      <c r="I52" s="85" t="s">
        <v>18</v>
      </c>
      <c r="J52" s="95"/>
      <c r="K52" s="95"/>
      <c r="L52" s="95"/>
      <c r="M52" s="95"/>
      <c r="N52" s="95"/>
      <c r="O52" s="95"/>
      <c r="P52" s="95"/>
      <c r="Q52" s="95"/>
      <c r="R52" s="95"/>
      <c r="S52" s="370"/>
      <c r="T52" s="370">
        <v>46520030154</v>
      </c>
      <c r="U52" s="370"/>
    </row>
    <row r="53" spans="1:21" ht="12" customHeight="1" x14ac:dyDescent="0.2">
      <c r="A53" s="359"/>
      <c r="B53" s="395"/>
      <c r="C53" s="149"/>
      <c r="D53" s="231">
        <v>0.49</v>
      </c>
      <c r="E53" s="231">
        <v>2.9299999999999997</v>
      </c>
      <c r="F53" s="280">
        <v>2.44</v>
      </c>
      <c r="G53" s="276">
        <f>SUM(F52:F53)</f>
        <v>2.9299999999999997</v>
      </c>
      <c r="H53" s="401">
        <v>12200</v>
      </c>
      <c r="I53" s="90" t="s">
        <v>16</v>
      </c>
      <c r="J53" s="97"/>
      <c r="K53" s="97"/>
      <c r="L53" s="97"/>
      <c r="M53" s="97"/>
      <c r="N53" s="97"/>
      <c r="O53" s="97"/>
      <c r="P53" s="97"/>
      <c r="Q53" s="97"/>
      <c r="R53" s="298"/>
      <c r="S53" s="386"/>
      <c r="T53" s="368">
        <v>46520030154</v>
      </c>
      <c r="U53" s="386"/>
    </row>
    <row r="54" spans="1:21" ht="21.95" customHeight="1" x14ac:dyDescent="0.2">
      <c r="A54" s="116" t="s">
        <v>1733</v>
      </c>
      <c r="B54" s="394" t="s">
        <v>396</v>
      </c>
      <c r="C54" s="147" t="s">
        <v>397</v>
      </c>
      <c r="D54" s="223">
        <v>0</v>
      </c>
      <c r="E54" s="223">
        <v>1.98</v>
      </c>
      <c r="F54" s="279">
        <v>1.98</v>
      </c>
      <c r="G54" s="259">
        <f>F54</f>
        <v>1.98</v>
      </c>
      <c r="H54" s="398">
        <v>8670</v>
      </c>
      <c r="I54" s="85" t="s">
        <v>16</v>
      </c>
      <c r="J54" s="95"/>
      <c r="K54" s="95"/>
      <c r="L54" s="95"/>
      <c r="M54" s="95"/>
      <c r="N54" s="95"/>
      <c r="O54" s="95"/>
      <c r="P54" s="95"/>
      <c r="Q54" s="95"/>
      <c r="R54" s="297"/>
      <c r="S54" s="387"/>
      <c r="T54" s="370">
        <v>46520030152</v>
      </c>
      <c r="U54" s="387"/>
    </row>
    <row r="55" spans="1:21" ht="12" customHeight="1" x14ac:dyDescent="0.2">
      <c r="A55" s="104" t="s">
        <v>1734</v>
      </c>
      <c r="B55" s="396" t="s">
        <v>398</v>
      </c>
      <c r="C55" s="148" t="s">
        <v>399</v>
      </c>
      <c r="D55" s="251">
        <v>0</v>
      </c>
      <c r="E55" s="251">
        <f>D55+F55</f>
        <v>0.85</v>
      </c>
      <c r="F55" s="272">
        <v>0.85</v>
      </c>
      <c r="G55" s="273">
        <f>F55</f>
        <v>0.85</v>
      </c>
      <c r="H55" s="402">
        <v>3825</v>
      </c>
      <c r="I55" s="109" t="s">
        <v>16</v>
      </c>
      <c r="J55" s="104"/>
      <c r="K55" s="104"/>
      <c r="L55" s="104"/>
      <c r="M55" s="104"/>
      <c r="N55" s="104"/>
      <c r="O55" s="104"/>
      <c r="P55" s="104"/>
      <c r="Q55" s="104"/>
      <c r="R55" s="104"/>
      <c r="S55" s="373"/>
      <c r="T55" s="373">
        <v>46520030153</v>
      </c>
      <c r="U55" s="373"/>
    </row>
    <row r="56" spans="1:21" ht="12" customHeight="1" x14ac:dyDescent="0.2">
      <c r="A56" s="116" t="s">
        <v>1735</v>
      </c>
      <c r="B56" s="394" t="s">
        <v>356</v>
      </c>
      <c r="C56" s="141" t="s">
        <v>357</v>
      </c>
      <c r="D56" s="223">
        <v>0</v>
      </c>
      <c r="E56" s="223">
        <f>D56+F56</f>
        <v>1.4</v>
      </c>
      <c r="F56" s="279">
        <v>1.4</v>
      </c>
      <c r="G56" s="259"/>
      <c r="H56" s="398">
        <v>8400</v>
      </c>
      <c r="I56" s="85" t="s">
        <v>18</v>
      </c>
      <c r="J56" s="95"/>
      <c r="K56" s="95"/>
      <c r="L56" s="95"/>
      <c r="M56" s="95"/>
      <c r="N56" s="95"/>
      <c r="O56" s="95"/>
      <c r="P56" s="95"/>
      <c r="Q56" s="95"/>
      <c r="R56" s="95"/>
      <c r="S56" s="370"/>
      <c r="T56" s="370">
        <v>46520030155</v>
      </c>
      <c r="U56" s="370"/>
    </row>
    <row r="57" spans="1:21" ht="12" customHeight="1" x14ac:dyDescent="0.2">
      <c r="A57" s="359"/>
      <c r="B57" s="395"/>
      <c r="C57" s="149"/>
      <c r="D57" s="488">
        <f t="shared" ref="D57" si="3">E56</f>
        <v>1.4</v>
      </c>
      <c r="E57" s="247">
        <f>D57+F57</f>
        <v>3.0999999999999996</v>
      </c>
      <c r="F57" s="492">
        <v>1.7</v>
      </c>
      <c r="G57" s="493">
        <f>SUM(F56:F57)</f>
        <v>3.0999999999999996</v>
      </c>
      <c r="H57" s="404">
        <v>10200</v>
      </c>
      <c r="I57" s="107" t="s">
        <v>18</v>
      </c>
      <c r="J57" s="359"/>
      <c r="K57" s="359"/>
      <c r="L57" s="359"/>
      <c r="M57" s="359"/>
      <c r="N57" s="359"/>
      <c r="O57" s="359"/>
      <c r="P57" s="359"/>
      <c r="Q57" s="359"/>
      <c r="R57" s="359"/>
      <c r="S57" s="374"/>
      <c r="T57" s="374">
        <v>46520050359</v>
      </c>
      <c r="U57" s="374"/>
    </row>
    <row r="58" spans="1:21" ht="12" customHeight="1" x14ac:dyDescent="0.2">
      <c r="A58" s="116" t="s">
        <v>1736</v>
      </c>
      <c r="B58" s="394" t="s">
        <v>410</v>
      </c>
      <c r="C58" s="380" t="s">
        <v>411</v>
      </c>
      <c r="D58" s="223">
        <v>0</v>
      </c>
      <c r="E58" s="223">
        <f t="shared" si="0"/>
        <v>0.45</v>
      </c>
      <c r="F58" s="279">
        <v>0.45</v>
      </c>
      <c r="G58" s="259">
        <f t="shared" si="2"/>
        <v>0.45</v>
      </c>
      <c r="H58" s="398">
        <v>1350</v>
      </c>
      <c r="I58" s="85" t="s">
        <v>16</v>
      </c>
      <c r="J58" s="95"/>
      <c r="K58" s="95"/>
      <c r="L58" s="95"/>
      <c r="M58" s="95"/>
      <c r="N58" s="95"/>
      <c r="O58" s="95"/>
      <c r="P58" s="95"/>
      <c r="Q58" s="95"/>
      <c r="R58" s="95"/>
      <c r="S58" s="370"/>
      <c r="T58" s="370">
        <v>46520030163</v>
      </c>
      <c r="U58" s="370"/>
    </row>
    <row r="59" spans="1:21" ht="12" customHeight="1" x14ac:dyDescent="0.2">
      <c r="A59" s="116" t="s">
        <v>1737</v>
      </c>
      <c r="B59" s="394" t="s">
        <v>412</v>
      </c>
      <c r="C59" s="381" t="s">
        <v>413</v>
      </c>
      <c r="D59" s="223">
        <v>0</v>
      </c>
      <c r="E59" s="223">
        <f t="shared" si="0"/>
        <v>3.1</v>
      </c>
      <c r="F59" s="279">
        <v>3.1</v>
      </c>
      <c r="G59" s="259">
        <f t="shared" si="2"/>
        <v>3.1</v>
      </c>
      <c r="H59" s="398">
        <v>18600</v>
      </c>
      <c r="I59" s="85" t="s">
        <v>16</v>
      </c>
      <c r="J59" s="95"/>
      <c r="K59" s="95"/>
      <c r="L59" s="95"/>
      <c r="M59" s="95"/>
      <c r="N59" s="95"/>
      <c r="O59" s="95"/>
      <c r="P59" s="95"/>
      <c r="Q59" s="95"/>
      <c r="R59" s="95"/>
      <c r="S59" s="373"/>
      <c r="T59" s="373">
        <v>46520030156</v>
      </c>
      <c r="U59" s="373"/>
    </row>
    <row r="60" spans="1:21" ht="12" customHeight="1" x14ac:dyDescent="0.2">
      <c r="A60" s="104" t="s">
        <v>1738</v>
      </c>
      <c r="B60" s="396" t="s">
        <v>414</v>
      </c>
      <c r="C60" s="380" t="s">
        <v>415</v>
      </c>
      <c r="D60" s="251">
        <v>0</v>
      </c>
      <c r="E60" s="251">
        <f t="shared" si="0"/>
        <v>3.35</v>
      </c>
      <c r="F60" s="272">
        <v>3.35</v>
      </c>
      <c r="G60" s="273">
        <f t="shared" si="2"/>
        <v>3.35</v>
      </c>
      <c r="H60" s="402">
        <v>15075</v>
      </c>
      <c r="I60" s="109" t="s">
        <v>16</v>
      </c>
      <c r="J60" s="104"/>
      <c r="K60" s="104"/>
      <c r="L60" s="104"/>
      <c r="M60" s="104"/>
      <c r="N60" s="104"/>
      <c r="O60" s="104"/>
      <c r="P60" s="104"/>
      <c r="Q60" s="104"/>
      <c r="R60" s="104"/>
      <c r="S60" s="373"/>
      <c r="T60" s="373">
        <v>46520030157</v>
      </c>
      <c r="U60" s="373"/>
    </row>
    <row r="61" spans="1:21" ht="12" customHeight="1" x14ac:dyDescent="0.2">
      <c r="A61" s="1319" t="s">
        <v>2158</v>
      </c>
      <c r="B61" s="1348"/>
      <c r="C61" s="1349" t="s">
        <v>1390</v>
      </c>
      <c r="D61" s="1324">
        <v>0</v>
      </c>
      <c r="E61" s="1325">
        <f t="shared" si="0"/>
        <v>0.20499999999999999</v>
      </c>
      <c r="F61" s="1326">
        <v>0.20499999999999999</v>
      </c>
      <c r="G61" s="1327">
        <f>F61</f>
        <v>0.20499999999999999</v>
      </c>
      <c r="H61" s="1328">
        <v>615</v>
      </c>
      <c r="I61" s="1329" t="s">
        <v>16</v>
      </c>
      <c r="J61" s="1263"/>
      <c r="K61" s="1263"/>
      <c r="L61" s="1263"/>
      <c r="M61" s="1263"/>
      <c r="N61" s="1263"/>
      <c r="O61" s="1328"/>
      <c r="P61" s="1263"/>
      <c r="Q61" s="1263"/>
      <c r="R61" s="1263"/>
      <c r="S61" s="1264"/>
      <c r="T61" s="376">
        <v>46520020244</v>
      </c>
      <c r="U61" s="1330" t="s">
        <v>1393</v>
      </c>
    </row>
    <row r="62" spans="1:21" ht="12" customHeight="1" x14ac:dyDescent="0.2">
      <c r="A62" s="1319" t="s">
        <v>2159</v>
      </c>
      <c r="B62" s="1348"/>
      <c r="C62" s="1349" t="s">
        <v>1391</v>
      </c>
      <c r="D62" s="1324">
        <v>0</v>
      </c>
      <c r="E62" s="1325">
        <f t="shared" si="0"/>
        <v>0.1</v>
      </c>
      <c r="F62" s="1331">
        <v>0.1</v>
      </c>
      <c r="G62" s="1332">
        <f>F62</f>
        <v>0.1</v>
      </c>
      <c r="H62" s="1328">
        <v>300</v>
      </c>
      <c r="I62" s="1329" t="s">
        <v>16</v>
      </c>
      <c r="J62" s="1263"/>
      <c r="K62" s="1263"/>
      <c r="L62" s="1263"/>
      <c r="M62" s="1263"/>
      <c r="N62" s="1263"/>
      <c r="O62" s="1328"/>
      <c r="P62" s="1263"/>
      <c r="Q62" s="1263"/>
      <c r="R62" s="1263"/>
      <c r="S62" s="1263"/>
      <c r="T62" s="376">
        <v>46520020248</v>
      </c>
      <c r="U62" s="376" t="s">
        <v>1393</v>
      </c>
    </row>
    <row r="63" spans="1:21" ht="12" customHeight="1" x14ac:dyDescent="0.2">
      <c r="A63" s="1333" t="s">
        <v>2160</v>
      </c>
      <c r="B63" s="1350"/>
      <c r="C63" s="1351" t="s">
        <v>1392</v>
      </c>
      <c r="D63" s="486">
        <v>0</v>
      </c>
      <c r="E63" s="486">
        <f t="shared" si="0"/>
        <v>0.2</v>
      </c>
      <c r="F63" s="1334">
        <v>0.2</v>
      </c>
      <c r="G63" s="1335"/>
      <c r="H63" s="1209">
        <v>860</v>
      </c>
      <c r="I63" s="1336" t="s">
        <v>18</v>
      </c>
      <c r="J63" s="1209"/>
      <c r="K63" s="1209"/>
      <c r="L63" s="1209"/>
      <c r="M63" s="1209"/>
      <c r="N63" s="1209"/>
      <c r="O63" s="1209"/>
      <c r="P63" s="1209"/>
      <c r="Q63" s="1209"/>
      <c r="R63" s="1209"/>
      <c r="S63" s="1337"/>
      <c r="T63" s="377">
        <v>46520020255</v>
      </c>
      <c r="U63" s="1338" t="s">
        <v>1393</v>
      </c>
    </row>
    <row r="64" spans="1:21" ht="12" customHeight="1" x14ac:dyDescent="0.2">
      <c r="A64" s="1328"/>
      <c r="B64" s="1352"/>
      <c r="C64" s="1353"/>
      <c r="D64" s="488">
        <f t="shared" ref="D64" si="4">E63</f>
        <v>0.2</v>
      </c>
      <c r="E64" s="1325">
        <f t="shared" si="0"/>
        <v>0.53</v>
      </c>
      <c r="F64" s="1331">
        <v>0.33</v>
      </c>
      <c r="G64" s="1332">
        <f>SUM(F63:F64)</f>
        <v>0.53</v>
      </c>
      <c r="H64" s="1328">
        <v>990</v>
      </c>
      <c r="I64" s="1263" t="s">
        <v>16</v>
      </c>
      <c r="J64" s="1328"/>
      <c r="K64" s="1328"/>
      <c r="L64" s="1328"/>
      <c r="M64" s="1328"/>
      <c r="N64" s="1328"/>
      <c r="O64" s="1328"/>
      <c r="P64" s="1328"/>
      <c r="Q64" s="1328"/>
      <c r="R64" s="1328"/>
      <c r="S64" s="1328"/>
      <c r="T64" s="1339">
        <v>46520020255</v>
      </c>
      <c r="U64" s="1339" t="s">
        <v>1393</v>
      </c>
    </row>
    <row r="65" spans="1:21" ht="12" customHeight="1" x14ac:dyDescent="0.2">
      <c r="A65" s="1500" t="s">
        <v>2161</v>
      </c>
      <c r="B65" s="1354"/>
      <c r="C65" s="173" t="s">
        <v>1401</v>
      </c>
      <c r="D65" s="587">
        <v>0</v>
      </c>
      <c r="E65" s="1340">
        <f t="shared" si="0"/>
        <v>1.48</v>
      </c>
      <c r="F65" s="588">
        <v>1.48</v>
      </c>
      <c r="G65" s="589">
        <f>F65</f>
        <v>1.48</v>
      </c>
      <c r="H65" s="1210">
        <v>7400</v>
      </c>
      <c r="I65" s="1341" t="s">
        <v>18</v>
      </c>
      <c r="J65" s="1210"/>
      <c r="K65" s="1210"/>
      <c r="L65" s="1210"/>
      <c r="M65" s="1210"/>
      <c r="N65" s="1210"/>
      <c r="O65" s="1210"/>
      <c r="P65" s="1210"/>
      <c r="Q65" s="1210"/>
      <c r="R65" s="850"/>
      <c r="S65" s="1342"/>
      <c r="T65" s="382">
        <v>46520050362</v>
      </c>
      <c r="U65" s="1343" t="s">
        <v>1400</v>
      </c>
    </row>
    <row r="66" spans="1:21" ht="12" customHeight="1" x14ac:dyDescent="0.2">
      <c r="A66" s="1319" t="s">
        <v>2162</v>
      </c>
      <c r="B66" s="1348"/>
      <c r="C66" s="1349" t="s">
        <v>1394</v>
      </c>
      <c r="D66" s="1324">
        <v>0</v>
      </c>
      <c r="E66" s="1325">
        <f t="shared" si="0"/>
        <v>0.61</v>
      </c>
      <c r="F66" s="1331">
        <v>0.61</v>
      </c>
      <c r="G66" s="1332">
        <f t="shared" ref="G66:G72" si="5">F66</f>
        <v>0.61</v>
      </c>
      <c r="H66" s="1328">
        <v>2440</v>
      </c>
      <c r="I66" s="1329" t="s">
        <v>18</v>
      </c>
      <c r="J66" s="1263"/>
      <c r="K66" s="1263"/>
      <c r="L66" s="1263"/>
      <c r="M66" s="1263"/>
      <c r="N66" s="1263"/>
      <c r="O66" s="1328"/>
      <c r="P66" s="1263"/>
      <c r="Q66" s="1263"/>
      <c r="R66" s="1263"/>
      <c r="S66" s="1264"/>
      <c r="T66" s="376">
        <v>46520050366</v>
      </c>
      <c r="U66" s="1330" t="s">
        <v>1400</v>
      </c>
    </row>
    <row r="67" spans="1:21" ht="12" customHeight="1" x14ac:dyDescent="0.2">
      <c r="A67" s="1319" t="s">
        <v>2163</v>
      </c>
      <c r="B67" s="1348"/>
      <c r="C67" s="1349" t="s">
        <v>1395</v>
      </c>
      <c r="D67" s="1324">
        <v>0</v>
      </c>
      <c r="E67" s="1325">
        <f t="shared" si="0"/>
        <v>0.72499999999999998</v>
      </c>
      <c r="F67" s="1331">
        <v>0.72499999999999998</v>
      </c>
      <c r="G67" s="1332">
        <f t="shared" si="5"/>
        <v>0.72499999999999998</v>
      </c>
      <c r="H67" s="1328">
        <v>2900</v>
      </c>
      <c r="I67" s="1329" t="s">
        <v>18</v>
      </c>
      <c r="J67" s="1263"/>
      <c r="K67" s="1263"/>
      <c r="L67" s="1263"/>
      <c r="M67" s="1263"/>
      <c r="N67" s="1263"/>
      <c r="O67" s="1328"/>
      <c r="P67" s="1263"/>
      <c r="Q67" s="1263"/>
      <c r="R67" s="1263"/>
      <c r="S67" s="1264"/>
      <c r="T67" s="376">
        <v>46520050392</v>
      </c>
      <c r="U67" s="1330" t="s">
        <v>1400</v>
      </c>
    </row>
    <row r="68" spans="1:21" ht="12" customHeight="1" x14ac:dyDescent="0.2">
      <c r="A68" s="1319" t="s">
        <v>2164</v>
      </c>
      <c r="B68" s="1348"/>
      <c r="C68" s="1349" t="s">
        <v>1396</v>
      </c>
      <c r="D68" s="1324">
        <v>0</v>
      </c>
      <c r="E68" s="1325">
        <f t="shared" si="0"/>
        <v>1.1100000000000001</v>
      </c>
      <c r="F68" s="1331">
        <v>1.1100000000000001</v>
      </c>
      <c r="G68" s="1332">
        <f t="shared" si="5"/>
        <v>1.1100000000000001</v>
      </c>
      <c r="H68" s="1328">
        <v>6660</v>
      </c>
      <c r="I68" s="1329" t="s">
        <v>18</v>
      </c>
      <c r="J68" s="1263"/>
      <c r="K68" s="1263"/>
      <c r="L68" s="1263"/>
      <c r="M68" s="1263"/>
      <c r="N68" s="1263"/>
      <c r="O68" s="1328"/>
      <c r="P68" s="1263"/>
      <c r="Q68" s="1263"/>
      <c r="R68" s="1328">
        <v>851</v>
      </c>
      <c r="S68" s="1344">
        <v>608</v>
      </c>
      <c r="T68" s="376">
        <v>46520050359</v>
      </c>
      <c r="U68" s="1330" t="s">
        <v>1400</v>
      </c>
    </row>
    <row r="69" spans="1:21" ht="12" customHeight="1" x14ac:dyDescent="0.2">
      <c r="A69" s="1319" t="s">
        <v>2165</v>
      </c>
      <c r="B69" s="1348"/>
      <c r="C69" s="1349" t="s">
        <v>1397</v>
      </c>
      <c r="D69" s="1324">
        <v>0</v>
      </c>
      <c r="E69" s="1325">
        <f t="shared" si="0"/>
        <v>0.38</v>
      </c>
      <c r="F69" s="1331">
        <v>0.38</v>
      </c>
      <c r="G69" s="1332">
        <f t="shared" si="5"/>
        <v>0.38</v>
      </c>
      <c r="H69" s="1328">
        <v>1520</v>
      </c>
      <c r="I69" s="1329" t="s">
        <v>18</v>
      </c>
      <c r="J69" s="1263"/>
      <c r="K69" s="1263"/>
      <c r="L69" s="1263"/>
      <c r="M69" s="1263"/>
      <c r="N69" s="1263"/>
      <c r="O69" s="1328"/>
      <c r="P69" s="1263"/>
      <c r="Q69" s="1263"/>
      <c r="R69" s="1263"/>
      <c r="S69" s="1264"/>
      <c r="T69" s="376">
        <v>46520050394</v>
      </c>
      <c r="U69" s="1330" t="s">
        <v>1400</v>
      </c>
    </row>
    <row r="70" spans="1:21" ht="12" customHeight="1" x14ac:dyDescent="0.2">
      <c r="A70" s="1319" t="s">
        <v>2166</v>
      </c>
      <c r="B70" s="1348"/>
      <c r="C70" s="1349" t="s">
        <v>1398</v>
      </c>
      <c r="D70" s="1324">
        <v>0</v>
      </c>
      <c r="E70" s="1325">
        <f t="shared" si="0"/>
        <v>0.32</v>
      </c>
      <c r="F70" s="1345">
        <v>0.32</v>
      </c>
      <c r="G70" s="1346">
        <f t="shared" si="5"/>
        <v>0.32</v>
      </c>
      <c r="H70" s="1211">
        <v>1184</v>
      </c>
      <c r="I70" s="1329" t="s">
        <v>18</v>
      </c>
      <c r="J70" s="1198"/>
      <c r="K70" s="1198"/>
      <c r="L70" s="1198"/>
      <c r="M70" s="1198"/>
      <c r="N70" s="1198"/>
      <c r="O70" s="1211"/>
      <c r="P70" s="1198"/>
      <c r="Q70" s="1198"/>
      <c r="R70" s="1198"/>
      <c r="S70" s="1202"/>
      <c r="T70" s="1347">
        <v>46520050395</v>
      </c>
      <c r="U70" s="1330" t="s">
        <v>1400</v>
      </c>
    </row>
    <row r="71" spans="1:21" ht="12" customHeight="1" x14ac:dyDescent="0.2">
      <c r="A71" s="1319" t="s">
        <v>2167</v>
      </c>
      <c r="B71" s="1348"/>
      <c r="C71" s="1349" t="s">
        <v>1268</v>
      </c>
      <c r="D71" s="1324">
        <v>0</v>
      </c>
      <c r="E71" s="1325">
        <f t="shared" si="0"/>
        <v>0.71499999999999997</v>
      </c>
      <c r="F71" s="1345">
        <v>0.71499999999999997</v>
      </c>
      <c r="G71" s="1346">
        <f t="shared" si="5"/>
        <v>0.71499999999999997</v>
      </c>
      <c r="H71" s="1211">
        <v>2860</v>
      </c>
      <c r="I71" s="1329" t="s">
        <v>18</v>
      </c>
      <c r="J71" s="1198"/>
      <c r="K71" s="1198"/>
      <c r="L71" s="1198"/>
      <c r="M71" s="1198"/>
      <c r="N71" s="1198"/>
      <c r="O71" s="1211"/>
      <c r="P71" s="1198"/>
      <c r="Q71" s="1198"/>
      <c r="R71" s="1198"/>
      <c r="S71" s="1264"/>
      <c r="T71" s="376">
        <v>46520050392</v>
      </c>
      <c r="U71" s="1330" t="s">
        <v>1400</v>
      </c>
    </row>
    <row r="72" spans="1:21" ht="12" customHeight="1" x14ac:dyDescent="0.2">
      <c r="A72" s="1319" t="s">
        <v>2168</v>
      </c>
      <c r="B72" s="1348"/>
      <c r="C72" s="1349" t="s">
        <v>1399</v>
      </c>
      <c r="D72" s="1324">
        <v>0</v>
      </c>
      <c r="E72" s="1325">
        <v>0.33</v>
      </c>
      <c r="F72" s="1345">
        <v>0.33</v>
      </c>
      <c r="G72" s="1346">
        <f t="shared" si="5"/>
        <v>0.33</v>
      </c>
      <c r="H72" s="1211">
        <v>1155</v>
      </c>
      <c r="I72" s="1329" t="s">
        <v>18</v>
      </c>
      <c r="J72" s="1198"/>
      <c r="K72" s="1198"/>
      <c r="L72" s="1198"/>
      <c r="M72" s="1198"/>
      <c r="N72" s="1198"/>
      <c r="O72" s="1211"/>
      <c r="P72" s="1198"/>
      <c r="Q72" s="1198"/>
      <c r="R72" s="1198"/>
      <c r="S72" s="1264"/>
      <c r="T72" s="376">
        <v>46520050512</v>
      </c>
      <c r="U72" s="1330" t="s">
        <v>1400</v>
      </c>
    </row>
    <row r="73" spans="1:21" ht="12" customHeight="1" x14ac:dyDescent="0.2">
      <c r="A73" s="856" t="s">
        <v>2169</v>
      </c>
      <c r="B73" s="868"/>
      <c r="C73" s="1363" t="s">
        <v>1403</v>
      </c>
      <c r="D73" s="920">
        <v>0</v>
      </c>
      <c r="E73" s="251">
        <f t="shared" ref="E73:E85" si="6">D73+F73</f>
        <v>0.435</v>
      </c>
      <c r="F73" s="1326">
        <v>0.435</v>
      </c>
      <c r="G73" s="1327">
        <f>F73</f>
        <v>0.435</v>
      </c>
      <c r="H73" s="1319">
        <v>1740</v>
      </c>
      <c r="I73" s="1202" t="s">
        <v>16</v>
      </c>
      <c r="J73" s="1202"/>
      <c r="K73" s="1202"/>
      <c r="L73" s="1202"/>
      <c r="M73" s="1202"/>
      <c r="N73" s="1202"/>
      <c r="O73" s="1319"/>
      <c r="P73" s="1202"/>
      <c r="Q73" s="1202"/>
      <c r="R73" s="1202"/>
      <c r="S73" s="1264"/>
      <c r="T73" s="382">
        <v>46520060228</v>
      </c>
      <c r="U73" s="1343" t="s">
        <v>1402</v>
      </c>
    </row>
    <row r="74" spans="1:21" ht="12" customHeight="1" x14ac:dyDescent="0.2">
      <c r="A74" s="1319" t="s">
        <v>2170</v>
      </c>
      <c r="B74" s="1348"/>
      <c r="C74" s="1349" t="s">
        <v>1324</v>
      </c>
      <c r="D74" s="1324">
        <v>0</v>
      </c>
      <c r="E74" s="1325">
        <f t="shared" si="6"/>
        <v>0.155</v>
      </c>
      <c r="F74" s="1331">
        <v>0.155</v>
      </c>
      <c r="G74" s="1332">
        <f t="shared" ref="G74:G85" si="7">F74</f>
        <v>0.155</v>
      </c>
      <c r="H74" s="1328">
        <v>930</v>
      </c>
      <c r="I74" s="1263" t="s">
        <v>18</v>
      </c>
      <c r="J74" s="1263"/>
      <c r="K74" s="1263"/>
      <c r="L74" s="1263"/>
      <c r="M74" s="1263"/>
      <c r="N74" s="1263"/>
      <c r="O74" s="1328"/>
      <c r="P74" s="1263"/>
      <c r="Q74" s="1263"/>
      <c r="R74" s="1328">
        <v>89</v>
      </c>
      <c r="S74" s="1344">
        <v>59</v>
      </c>
      <c r="T74" s="1330">
        <v>46520060182</v>
      </c>
      <c r="U74" s="1330" t="s">
        <v>1402</v>
      </c>
    </row>
    <row r="75" spans="1:21" ht="12" customHeight="1" x14ac:dyDescent="0.2">
      <c r="A75" s="1333" t="s">
        <v>2171</v>
      </c>
      <c r="B75" s="1350"/>
      <c r="C75" s="1363" t="s">
        <v>1404</v>
      </c>
      <c r="D75" s="486">
        <v>0</v>
      </c>
      <c r="E75" s="486">
        <f t="shared" si="6"/>
        <v>9.5000000000000001E-2</v>
      </c>
      <c r="F75" s="1334">
        <v>9.5000000000000001E-2</v>
      </c>
      <c r="G75" s="1335"/>
      <c r="H75" s="1209">
        <v>380</v>
      </c>
      <c r="I75" s="1183" t="s">
        <v>16</v>
      </c>
      <c r="J75" s="1183"/>
      <c r="K75" s="1183"/>
      <c r="L75" s="1183"/>
      <c r="M75" s="1183"/>
      <c r="N75" s="1183"/>
      <c r="O75" s="1209"/>
      <c r="P75" s="1183"/>
      <c r="Q75" s="1183"/>
      <c r="R75" s="1209"/>
      <c r="S75" s="1333"/>
      <c r="T75" s="1355">
        <v>46520060213</v>
      </c>
      <c r="U75" s="1347" t="s">
        <v>1402</v>
      </c>
    </row>
    <row r="76" spans="1:21" ht="12" customHeight="1" x14ac:dyDescent="0.2">
      <c r="A76" s="1356"/>
      <c r="B76" s="1364"/>
      <c r="C76" s="1365"/>
      <c r="D76" s="487">
        <f t="shared" ref="D76:D80" si="8">E75</f>
        <v>9.5000000000000001E-2</v>
      </c>
      <c r="E76" s="487">
        <f t="shared" si="6"/>
        <v>0.26500000000000001</v>
      </c>
      <c r="F76" s="1357">
        <v>0.17</v>
      </c>
      <c r="G76" s="1358"/>
      <c r="H76" s="1318">
        <v>680</v>
      </c>
      <c r="I76" s="1191" t="s">
        <v>18</v>
      </c>
      <c r="J76" s="1191"/>
      <c r="K76" s="1191"/>
      <c r="L76" s="1191"/>
      <c r="M76" s="1191"/>
      <c r="N76" s="1191"/>
      <c r="O76" s="1318"/>
      <c r="P76" s="1191"/>
      <c r="Q76" s="1191"/>
      <c r="R76" s="1318"/>
      <c r="S76" s="1359"/>
      <c r="T76" s="1360">
        <v>46520060213</v>
      </c>
      <c r="U76" s="1361" t="s">
        <v>1402</v>
      </c>
    </row>
    <row r="77" spans="1:21" ht="12" customHeight="1" x14ac:dyDescent="0.2">
      <c r="A77" s="1356"/>
      <c r="B77" s="1364"/>
      <c r="C77" s="1365"/>
      <c r="D77" s="487">
        <f t="shared" si="8"/>
        <v>0.26500000000000001</v>
      </c>
      <c r="E77" s="487">
        <f t="shared" si="6"/>
        <v>0.375</v>
      </c>
      <c r="F77" s="1357">
        <v>0.11</v>
      </c>
      <c r="G77" s="1358"/>
      <c r="H77" s="1318">
        <v>440</v>
      </c>
      <c r="I77" s="1191" t="s">
        <v>18</v>
      </c>
      <c r="J77" s="1191"/>
      <c r="K77" s="1191"/>
      <c r="L77" s="1191"/>
      <c r="M77" s="1191"/>
      <c r="N77" s="1191"/>
      <c r="O77" s="1318"/>
      <c r="P77" s="1191"/>
      <c r="Q77" s="1191"/>
      <c r="R77" s="1318"/>
      <c r="S77" s="1318"/>
      <c r="T77" s="1360">
        <v>46520060221</v>
      </c>
      <c r="U77" s="1361" t="s">
        <v>1402</v>
      </c>
    </row>
    <row r="78" spans="1:21" ht="12" customHeight="1" x14ac:dyDescent="0.2">
      <c r="A78" s="1328"/>
      <c r="B78" s="1352"/>
      <c r="C78" s="1366"/>
      <c r="D78" s="487">
        <f t="shared" si="8"/>
        <v>0.375</v>
      </c>
      <c r="E78" s="1325">
        <f t="shared" si="6"/>
        <v>0.71</v>
      </c>
      <c r="F78" s="1331">
        <v>0.33500000000000002</v>
      </c>
      <c r="G78" s="1332">
        <f>SUM(F75:F78)</f>
        <v>0.71</v>
      </c>
      <c r="H78" s="1328">
        <v>1340</v>
      </c>
      <c r="I78" s="1263" t="s">
        <v>16</v>
      </c>
      <c r="J78" s="1263"/>
      <c r="K78" s="1263"/>
      <c r="L78" s="1263"/>
      <c r="M78" s="1263"/>
      <c r="N78" s="1263"/>
      <c r="O78" s="1328"/>
      <c r="P78" s="1263"/>
      <c r="Q78" s="1263"/>
      <c r="R78" s="1211"/>
      <c r="S78" s="1211"/>
      <c r="T78" s="1362">
        <v>46520060221</v>
      </c>
      <c r="U78" s="1339" t="s">
        <v>1402</v>
      </c>
    </row>
    <row r="79" spans="1:21" ht="12" customHeight="1" x14ac:dyDescent="0.2">
      <c r="A79" s="1333" t="s">
        <v>2172</v>
      </c>
      <c r="B79" s="1350"/>
      <c r="C79" s="1363" t="s">
        <v>1405</v>
      </c>
      <c r="D79" s="486">
        <v>0</v>
      </c>
      <c r="E79" s="486">
        <f t="shared" si="6"/>
        <v>8.5000000000000006E-2</v>
      </c>
      <c r="F79" s="1334">
        <v>8.5000000000000006E-2</v>
      </c>
      <c r="G79" s="1335"/>
      <c r="H79" s="1209">
        <v>340</v>
      </c>
      <c r="I79" s="1183" t="s">
        <v>18</v>
      </c>
      <c r="J79" s="1183"/>
      <c r="K79" s="1183"/>
      <c r="L79" s="1183"/>
      <c r="M79" s="1183"/>
      <c r="N79" s="1183"/>
      <c r="O79" s="1209"/>
      <c r="P79" s="1183"/>
      <c r="Q79" s="1183"/>
      <c r="R79" s="1209"/>
      <c r="S79" s="1209"/>
      <c r="T79" s="1355">
        <v>46520060223</v>
      </c>
      <c r="U79" s="385" t="s">
        <v>1402</v>
      </c>
    </row>
    <row r="80" spans="1:21" ht="12" customHeight="1" x14ac:dyDescent="0.2">
      <c r="A80" s="1328"/>
      <c r="B80" s="1352"/>
      <c r="C80" s="1366"/>
      <c r="D80" s="488">
        <f t="shared" si="8"/>
        <v>8.5000000000000006E-2</v>
      </c>
      <c r="E80" s="1325">
        <f t="shared" si="6"/>
        <v>0.115</v>
      </c>
      <c r="F80" s="1331">
        <v>0.03</v>
      </c>
      <c r="G80" s="1332">
        <f>SUM(F79:F80)</f>
        <v>0.115</v>
      </c>
      <c r="H80" s="1328">
        <v>120</v>
      </c>
      <c r="I80" s="1263" t="s">
        <v>16</v>
      </c>
      <c r="J80" s="1263"/>
      <c r="K80" s="1263"/>
      <c r="L80" s="1263"/>
      <c r="M80" s="1263"/>
      <c r="N80" s="1263"/>
      <c r="O80" s="1328"/>
      <c r="P80" s="1263"/>
      <c r="Q80" s="1263"/>
      <c r="R80" s="1328"/>
      <c r="S80" s="1328"/>
      <c r="T80" s="1362">
        <v>46520060223</v>
      </c>
      <c r="U80" s="1339" t="s">
        <v>1402</v>
      </c>
    </row>
    <row r="81" spans="1:21" ht="12" customHeight="1" x14ac:dyDescent="0.2">
      <c r="A81" s="1319" t="s">
        <v>2173</v>
      </c>
      <c r="B81" s="1348"/>
      <c r="C81" s="1349" t="s">
        <v>1268</v>
      </c>
      <c r="D81" s="1325">
        <v>0</v>
      </c>
      <c r="E81" s="1325">
        <f t="shared" si="6"/>
        <v>0.74</v>
      </c>
      <c r="F81" s="1331">
        <v>0.74</v>
      </c>
      <c r="G81" s="1332">
        <f t="shared" si="7"/>
        <v>0.74</v>
      </c>
      <c r="H81" s="1328">
        <v>4440</v>
      </c>
      <c r="I81" s="1263" t="s">
        <v>18</v>
      </c>
      <c r="J81" s="1263"/>
      <c r="K81" s="1263"/>
      <c r="L81" s="1263"/>
      <c r="M81" s="1263"/>
      <c r="N81" s="1263"/>
      <c r="O81" s="1328"/>
      <c r="P81" s="1263"/>
      <c r="Q81" s="1263"/>
      <c r="R81" s="1328">
        <v>850</v>
      </c>
      <c r="S81" s="1328">
        <v>659</v>
      </c>
      <c r="T81" s="1343">
        <v>46520060165</v>
      </c>
      <c r="U81" s="382" t="s">
        <v>1402</v>
      </c>
    </row>
    <row r="82" spans="1:21" ht="12" customHeight="1" x14ac:dyDescent="0.2">
      <c r="A82" s="1319" t="s">
        <v>2174</v>
      </c>
      <c r="B82" s="1348"/>
      <c r="C82" s="1349" t="s">
        <v>1370</v>
      </c>
      <c r="D82" s="1325">
        <v>0</v>
      </c>
      <c r="E82" s="1325">
        <f t="shared" si="6"/>
        <v>0.39</v>
      </c>
      <c r="F82" s="1331">
        <v>0.39</v>
      </c>
      <c r="G82" s="1332">
        <f t="shared" si="7"/>
        <v>0.39</v>
      </c>
      <c r="H82" s="1328">
        <v>1365</v>
      </c>
      <c r="I82" s="1263" t="s">
        <v>16</v>
      </c>
      <c r="J82" s="1263"/>
      <c r="K82" s="1263"/>
      <c r="L82" s="1263"/>
      <c r="M82" s="1263"/>
      <c r="N82" s="1263"/>
      <c r="O82" s="1328"/>
      <c r="P82" s="1263"/>
      <c r="Q82" s="1263"/>
      <c r="R82" s="1328"/>
      <c r="S82" s="1328"/>
      <c r="T82" s="1330">
        <v>46520060222</v>
      </c>
      <c r="U82" s="376" t="s">
        <v>1402</v>
      </c>
    </row>
    <row r="83" spans="1:21" ht="12" customHeight="1" x14ac:dyDescent="0.2">
      <c r="A83" s="1333" t="s">
        <v>2175</v>
      </c>
      <c r="B83" s="1350"/>
      <c r="C83" s="1363" t="s">
        <v>1341</v>
      </c>
      <c r="D83" s="486">
        <v>0</v>
      </c>
      <c r="E83" s="486">
        <f t="shared" si="6"/>
        <v>0.38500000000000001</v>
      </c>
      <c r="F83" s="1334">
        <v>0.38500000000000001</v>
      </c>
      <c r="G83" s="1335"/>
      <c r="H83" s="1209">
        <v>1348</v>
      </c>
      <c r="I83" s="1183" t="s">
        <v>16</v>
      </c>
      <c r="J83" s="1183"/>
      <c r="K83" s="1183"/>
      <c r="L83" s="1183"/>
      <c r="M83" s="1183"/>
      <c r="N83" s="1183"/>
      <c r="O83" s="1209"/>
      <c r="P83" s="1183"/>
      <c r="Q83" s="1183"/>
      <c r="R83" s="1209"/>
      <c r="S83" s="1209"/>
      <c r="T83" s="1355">
        <v>46520060219</v>
      </c>
      <c r="U83" s="385" t="s">
        <v>1402</v>
      </c>
    </row>
    <row r="84" spans="1:21" ht="12" customHeight="1" x14ac:dyDescent="0.2">
      <c r="A84" s="1328"/>
      <c r="B84" s="1352"/>
      <c r="C84" s="1366"/>
      <c r="D84" s="488">
        <f t="shared" ref="D84" si="9">E83</f>
        <v>0.38500000000000001</v>
      </c>
      <c r="E84" s="1325">
        <f t="shared" si="6"/>
        <v>0.46500000000000002</v>
      </c>
      <c r="F84" s="1331">
        <v>0.08</v>
      </c>
      <c r="G84" s="1332">
        <f>SUM(F83:F84)</f>
        <v>0.46500000000000002</v>
      </c>
      <c r="H84" s="1328">
        <v>280</v>
      </c>
      <c r="I84" s="1263" t="s">
        <v>16</v>
      </c>
      <c r="J84" s="1263"/>
      <c r="K84" s="1263"/>
      <c r="L84" s="1263"/>
      <c r="M84" s="1263"/>
      <c r="N84" s="1263"/>
      <c r="O84" s="1328"/>
      <c r="P84" s="1263"/>
      <c r="Q84" s="1263"/>
      <c r="R84" s="1328"/>
      <c r="S84" s="1211"/>
      <c r="T84" s="1360">
        <v>46520060220</v>
      </c>
      <c r="U84" s="379" t="s">
        <v>1402</v>
      </c>
    </row>
    <row r="85" spans="1:21" ht="12" customHeight="1" x14ac:dyDescent="0.2">
      <c r="A85" s="1319" t="s">
        <v>2176</v>
      </c>
      <c r="B85" s="1348"/>
      <c r="C85" s="1349" t="s">
        <v>1302</v>
      </c>
      <c r="D85" s="1325">
        <v>0</v>
      </c>
      <c r="E85" s="1325">
        <f t="shared" si="6"/>
        <v>0.39</v>
      </c>
      <c r="F85" s="1331">
        <v>0.39</v>
      </c>
      <c r="G85" s="1332">
        <f t="shared" si="7"/>
        <v>0.39</v>
      </c>
      <c r="H85" s="1328">
        <v>2145</v>
      </c>
      <c r="I85" s="1263" t="s">
        <v>18</v>
      </c>
      <c r="J85" s="1263"/>
      <c r="K85" s="1263"/>
      <c r="L85" s="1263"/>
      <c r="M85" s="1263"/>
      <c r="N85" s="1263"/>
      <c r="O85" s="1328"/>
      <c r="P85" s="1263"/>
      <c r="Q85" s="1263"/>
      <c r="R85" s="1328">
        <v>231</v>
      </c>
      <c r="S85" s="1328">
        <v>154</v>
      </c>
      <c r="T85" s="1330">
        <v>46520060232</v>
      </c>
      <c r="U85" s="376" t="s">
        <v>1402</v>
      </c>
    </row>
    <row r="86" spans="1:21" ht="5.0999999999999996" customHeight="1" x14ac:dyDescent="0.2">
      <c r="A86" s="28"/>
      <c r="B86" s="28"/>
      <c r="C86" s="29"/>
      <c r="F86" s="23"/>
      <c r="G86" s="23"/>
      <c r="M86" s="45"/>
      <c r="N86" s="41"/>
      <c r="R86" s="41"/>
      <c r="S86" s="41"/>
    </row>
    <row r="87" spans="1:21" ht="12" customHeight="1" x14ac:dyDescent="0.2">
      <c r="A87" s="30" t="s">
        <v>337</v>
      </c>
      <c r="B87" s="17"/>
      <c r="C87" s="17"/>
      <c r="D87" s="17"/>
      <c r="E87" s="17"/>
      <c r="F87" s="37"/>
      <c r="G87" s="304">
        <f>SUM(G8:G85)</f>
        <v>71.034999999999982</v>
      </c>
      <c r="H87" s="31">
        <f>SUM(H8:H85)</f>
        <v>340337</v>
      </c>
      <c r="I87" s="18"/>
      <c r="J87" s="8"/>
      <c r="K87" s="19"/>
      <c r="L87" s="20" t="s">
        <v>19</v>
      </c>
      <c r="M87" s="46">
        <f>SUM(M8:M85)</f>
        <v>36.1</v>
      </c>
      <c r="N87" s="42">
        <f>SUM(N8:N85)</f>
        <v>265</v>
      </c>
      <c r="O87" s="16"/>
      <c r="P87" s="16"/>
      <c r="Q87" s="20" t="s">
        <v>20</v>
      </c>
      <c r="R87" s="42">
        <f>SUM(R8:R85)</f>
        <v>2118</v>
      </c>
      <c r="S87" s="42">
        <f>SUM(S8:S85)</f>
        <v>1561</v>
      </c>
      <c r="T87" s="16"/>
    </row>
    <row r="88" spans="1:21" ht="12" customHeight="1" x14ac:dyDescent="0.2">
      <c r="A88" s="32" t="s">
        <v>21</v>
      </c>
      <c r="B88" s="21"/>
      <c r="C88" s="21"/>
      <c r="D88" s="21"/>
      <c r="E88" s="21"/>
      <c r="F88" s="37"/>
      <c r="G88" s="47">
        <f>SUMIF(I8:I85,"melnais",F8:F85)+SUMIF(I8:I85,"virsmas aps.",F8:F85)</f>
        <v>15.86</v>
      </c>
      <c r="H88" s="48">
        <f>SUMIF(I8:I85,"melnais",H8:H85)+SUMIF(I8:I85,"virsmas aps.",H8:H85)</f>
        <v>85994</v>
      </c>
      <c r="I88" s="22"/>
      <c r="J88" s="23"/>
      <c r="K88" s="16"/>
      <c r="L88" s="16"/>
      <c r="M88" s="24"/>
      <c r="N88" s="24"/>
      <c r="O88" s="16"/>
      <c r="P88" s="16"/>
      <c r="Q88" s="16"/>
      <c r="R88" s="16"/>
      <c r="S88" s="16"/>
      <c r="T88" s="16"/>
    </row>
    <row r="89" spans="1:21" ht="12" customHeight="1" x14ac:dyDescent="0.2">
      <c r="A89" s="32" t="s">
        <v>22</v>
      </c>
      <c r="B89" s="21"/>
      <c r="C89" s="21"/>
      <c r="D89" s="21"/>
      <c r="E89" s="21"/>
      <c r="F89" s="37"/>
      <c r="G89" s="47">
        <f>SUMIF(I8:I85,"bruģis",F8:F85)</f>
        <v>0</v>
      </c>
      <c r="H89" s="48">
        <f>SUMIF(I8:I85,"bruģis",H8:H85)</f>
        <v>0</v>
      </c>
      <c r="J89" s="58"/>
      <c r="K89" s="58"/>
      <c r="L89" s="58"/>
      <c r="O89" s="16"/>
      <c r="P89" s="16"/>
      <c r="Q89" s="16"/>
      <c r="R89" s="16"/>
      <c r="S89" s="16"/>
      <c r="T89" s="16"/>
    </row>
    <row r="90" spans="1:21" ht="12" customHeight="1" x14ac:dyDescent="0.2">
      <c r="A90" s="32" t="s">
        <v>23</v>
      </c>
      <c r="B90" s="21"/>
      <c r="C90" s="21"/>
      <c r="D90" s="21"/>
      <c r="E90" s="21"/>
      <c r="F90" s="37"/>
      <c r="G90" s="47">
        <f>SUMIF(I8:I85,"grants",F8:F85)</f>
        <v>48.114999999999995</v>
      </c>
      <c r="H90" s="48">
        <f>SUMIF(I8:I85,"grants",H8:H85)</f>
        <v>228898</v>
      </c>
      <c r="J90" s="58"/>
      <c r="K90" s="16"/>
      <c r="L90" s="58" t="s">
        <v>46</v>
      </c>
      <c r="O90" s="16"/>
      <c r="P90" s="16"/>
      <c r="Q90" s="16"/>
      <c r="R90" s="16"/>
      <c r="S90" s="16"/>
      <c r="T90" s="16"/>
    </row>
    <row r="91" spans="1:21" ht="12" customHeight="1" x14ac:dyDescent="0.2">
      <c r="A91" s="32" t="s">
        <v>25</v>
      </c>
      <c r="B91" s="21"/>
      <c r="C91" s="21"/>
      <c r="D91" s="21"/>
      <c r="E91" s="21"/>
      <c r="F91" s="37"/>
      <c r="G91" s="47">
        <f>SUMIF(I8:I85,"cits segums",F8:F85)</f>
        <v>7.06</v>
      </c>
      <c r="H91" s="48">
        <f>SUMIF(I8:I85,"cits segums",H8:H85)</f>
        <v>25445</v>
      </c>
      <c r="I91" s="23"/>
      <c r="J91" s="8"/>
      <c r="K91" s="25"/>
      <c r="O91" s="16"/>
      <c r="P91" s="16"/>
      <c r="Q91" s="16"/>
      <c r="R91" s="16"/>
      <c r="S91" s="16"/>
      <c r="T91" s="16"/>
    </row>
    <row r="92" spans="1:21" ht="5.0999999999999996" customHeight="1" x14ac:dyDescent="0.2">
      <c r="A92" s="5"/>
      <c r="B92" s="5"/>
      <c r="C92" s="5"/>
      <c r="D92" s="5"/>
      <c r="E92" s="5"/>
      <c r="F92" s="26"/>
      <c r="G92" s="26"/>
      <c r="H92" s="33"/>
      <c r="I92" s="14"/>
      <c r="J92" s="8"/>
      <c r="K92" s="16"/>
      <c r="O92" s="16"/>
      <c r="P92" s="16"/>
      <c r="Q92" s="16"/>
      <c r="R92" s="16"/>
      <c r="S92" s="16"/>
      <c r="T92" s="16"/>
    </row>
    <row r="93" spans="1:21" ht="12" customHeight="1" x14ac:dyDescent="0.2">
      <c r="A93" s="4" t="s">
        <v>45</v>
      </c>
      <c r="B93" s="50" t="str">
        <f>AN!B65</f>
        <v>SIA "Ceļu inženieri" ceļu būvtehiķis Uldis Bite</v>
      </c>
      <c r="C93" s="50"/>
      <c r="D93" s="50"/>
      <c r="E93" s="50"/>
      <c r="F93" s="50"/>
      <c r="G93" s="27"/>
      <c r="H93" s="54" t="s">
        <v>41</v>
      </c>
      <c r="I93" s="1588" t="str">
        <f>AN!I65</f>
        <v>2024.gada 4.novembris</v>
      </c>
      <c r="J93" s="1588"/>
      <c r="K93" s="53"/>
      <c r="L93" s="54" t="s">
        <v>42</v>
      </c>
      <c r="M93" s="27"/>
      <c r="N93" s="27"/>
      <c r="Q93" s="16"/>
      <c r="R93" s="16"/>
      <c r="S93" s="16"/>
      <c r="T93" s="16"/>
    </row>
    <row r="94" spans="1:21" ht="5.0999999999999996" customHeight="1" x14ac:dyDescent="0.2">
      <c r="A94" s="6"/>
      <c r="B94" s="51"/>
      <c r="C94" s="51"/>
      <c r="D94" s="51"/>
      <c r="E94" s="51"/>
      <c r="F94" s="51"/>
      <c r="G94" s="57"/>
      <c r="H94" s="52"/>
      <c r="I94" s="51"/>
      <c r="J94" s="51"/>
      <c r="K94" s="52"/>
      <c r="L94" s="55"/>
      <c r="N94" s="57"/>
      <c r="O94" s="57"/>
      <c r="P94" s="39"/>
      <c r="Q94" s="16"/>
      <c r="R94" s="16"/>
      <c r="S94" s="16"/>
      <c r="T94" s="16"/>
    </row>
    <row r="95" spans="1:21" ht="12" customHeight="1" x14ac:dyDescent="0.2">
      <c r="A95" s="4" t="s">
        <v>44</v>
      </c>
      <c r="B95" s="50" t="str">
        <f>AN!B67</f>
        <v>Dobeles novada domes priekšsēdētājs Ivars Gorskis</v>
      </c>
      <c r="C95" s="50"/>
      <c r="D95" s="50"/>
      <c r="E95" s="50"/>
      <c r="F95" s="50"/>
      <c r="G95" s="27"/>
      <c r="H95" s="54" t="s">
        <v>41</v>
      </c>
      <c r="I95" s="1588"/>
      <c r="J95" s="1588"/>
      <c r="K95" s="53"/>
      <c r="L95" s="54" t="s">
        <v>42</v>
      </c>
      <c r="M95" s="27"/>
      <c r="N95" s="27"/>
      <c r="Q95" s="16"/>
      <c r="R95" s="16"/>
      <c r="S95" s="16"/>
      <c r="T95" s="16"/>
    </row>
    <row r="96" spans="1:21" ht="5.0999999999999996" customHeight="1" x14ac:dyDescent="0.2">
      <c r="A96" s="4"/>
      <c r="B96" s="51"/>
      <c r="C96" s="51"/>
      <c r="D96" s="51"/>
      <c r="E96" s="51"/>
      <c r="F96" s="51"/>
      <c r="G96" s="57"/>
      <c r="H96" s="52"/>
      <c r="I96" s="51"/>
      <c r="J96" s="51"/>
      <c r="K96" s="52"/>
      <c r="L96" s="55"/>
      <c r="N96" s="57"/>
      <c r="O96" s="57"/>
      <c r="P96" s="39"/>
      <c r="Q96" s="16"/>
      <c r="R96" s="16"/>
      <c r="S96" s="16"/>
      <c r="T96" s="16"/>
    </row>
    <row r="97" spans="1:21" ht="12" customHeight="1" x14ac:dyDescent="0.2">
      <c r="A97" s="4" t="s">
        <v>43</v>
      </c>
      <c r="B97" s="50" t="str">
        <f>AN!B69</f>
        <v>VSIA "Latvijas Valsts ceļi" Zemgales reģisonālā nodaļa</v>
      </c>
      <c r="C97" s="50"/>
      <c r="D97" s="50"/>
      <c r="E97" s="50"/>
      <c r="F97" s="50"/>
      <c r="G97" s="27"/>
      <c r="H97" s="54" t="s">
        <v>41</v>
      </c>
      <c r="I97" s="1588"/>
      <c r="J97" s="1588"/>
      <c r="K97" s="53"/>
      <c r="L97" s="54" t="s">
        <v>42</v>
      </c>
      <c r="M97" s="27"/>
      <c r="N97" s="27"/>
      <c r="Q97" s="16"/>
      <c r="R97" s="16"/>
      <c r="S97" s="16"/>
      <c r="T97" s="16"/>
    </row>
    <row r="98" spans="1:21" ht="5.0999999999999996" customHeight="1" x14ac:dyDescent="0.2">
      <c r="D98" s="1589"/>
      <c r="E98" s="1589"/>
      <c r="F98" s="1589"/>
      <c r="G98" s="1590"/>
      <c r="H98" s="1590"/>
      <c r="I98" s="1589"/>
      <c r="J98" s="1589"/>
      <c r="K98" s="1590"/>
      <c r="L98" s="1590"/>
      <c r="N98" s="1591"/>
      <c r="O98" s="1591"/>
      <c r="P98" s="39"/>
    </row>
    <row r="99" spans="1:21" ht="14.1" customHeight="1" x14ac:dyDescent="0.25">
      <c r="A99" s="16"/>
      <c r="B99" s="1592" t="s">
        <v>338</v>
      </c>
      <c r="C99" s="1592"/>
      <c r="D99" s="1592"/>
      <c r="E99" s="1592"/>
      <c r="F99" s="1592"/>
      <c r="G99" s="1592"/>
      <c r="H99" s="1592"/>
      <c r="I99" s="1592"/>
      <c r="J99" s="1592"/>
      <c r="K99" s="1592"/>
      <c r="L99" s="1592"/>
      <c r="M99" s="1592"/>
      <c r="N99" s="1592"/>
      <c r="O99" s="1592"/>
      <c r="P99" s="1592"/>
      <c r="Q99" s="1592"/>
      <c r="R99" s="1592"/>
      <c r="S99" s="1592"/>
      <c r="T99" s="1592"/>
      <c r="U99" s="56"/>
    </row>
  </sheetData>
  <mergeCells count="31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D98:L98"/>
    <mergeCell ref="N98:O98"/>
    <mergeCell ref="B99:T99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C40:C41"/>
    <mergeCell ref="L9:L10"/>
    <mergeCell ref="I93:J93"/>
    <mergeCell ref="I95:J95"/>
    <mergeCell ref="I97:J97"/>
    <mergeCell ref="J9:J10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ACF0-6FD5-4667-A453-810DA7022BCF}">
  <dimension ref="A1:U87"/>
  <sheetViews>
    <sheetView showGridLines="0" view="pageLayout" zoomScaleNormal="100" zoomScaleSheetLayoutView="100" workbookViewId="0">
      <selection activeCell="T72" sqref="T72"/>
    </sheetView>
  </sheetViews>
  <sheetFormatPr defaultRowHeight="12.75" x14ac:dyDescent="0.2"/>
  <cols>
    <col min="1" max="1" width="12.7109375" style="7" customWidth="1"/>
    <col min="2" max="2" width="6.7109375" style="7" customWidth="1"/>
    <col min="3" max="3" width="20.7109375" style="8" customWidth="1"/>
    <col min="4" max="5" width="5.7109375" style="8" customWidth="1"/>
    <col min="6" max="7" width="6.42578125" style="13" customWidth="1"/>
    <col min="8" max="8" width="8.5703125" style="23" customWidth="1"/>
    <col min="9" max="9" width="9.7109375" style="8" customWidth="1"/>
    <col min="10" max="10" width="8.7109375" style="14" customWidth="1"/>
    <col min="11" max="11" width="5.7109375" style="15" customWidth="1"/>
    <col min="12" max="12" width="10.140625" style="15" customWidth="1"/>
    <col min="13" max="13" width="6" style="15" customWidth="1"/>
    <col min="14" max="14" width="8.5703125" style="15" customWidth="1"/>
    <col min="15" max="16" width="10.140625" style="15" customWidth="1"/>
    <col min="17" max="17" width="9.7109375" style="15" customWidth="1"/>
    <col min="18" max="19" width="6.7109375" style="15" customWidth="1"/>
    <col min="20" max="20" width="12.7109375" style="15" customWidth="1"/>
    <col min="21" max="21" width="9.7109375" style="16" customWidth="1"/>
  </cols>
  <sheetData>
    <row r="1" spans="1:21" x14ac:dyDescent="0.2">
      <c r="A1" s="1"/>
      <c r="B1" s="1"/>
      <c r="C1" s="2"/>
      <c r="D1" s="40"/>
      <c r="E1" s="1605" t="s">
        <v>416</v>
      </c>
      <c r="F1" s="1605"/>
      <c r="G1" s="1605"/>
      <c r="H1" s="1605"/>
      <c r="I1" s="1605"/>
      <c r="J1" s="1605"/>
      <c r="K1" s="1605"/>
      <c r="L1" s="1605"/>
      <c r="M1" s="1605"/>
      <c r="N1" s="1605"/>
      <c r="O1" s="1605"/>
      <c r="P1" s="1605"/>
      <c r="Q1" s="40"/>
      <c r="R1" s="40"/>
      <c r="S1" s="40"/>
      <c r="T1" s="3"/>
      <c r="U1" s="4" t="s">
        <v>39</v>
      </c>
    </row>
    <row r="2" spans="1:21" x14ac:dyDescent="0.2">
      <c r="A2" s="8"/>
      <c r="B2" s="8"/>
      <c r="E2" s="1606"/>
      <c r="F2" s="1606"/>
      <c r="G2" s="1606"/>
      <c r="H2" s="1606"/>
      <c r="I2" s="1606"/>
      <c r="J2" s="1606"/>
      <c r="K2" s="1606"/>
      <c r="L2" s="1606"/>
      <c r="M2" s="1606"/>
      <c r="N2" s="1606"/>
      <c r="O2" s="1606"/>
      <c r="P2" s="1606"/>
      <c r="Q2" s="8"/>
      <c r="R2" s="8"/>
      <c r="S2" s="8"/>
      <c r="T2" s="8"/>
      <c r="U2" s="49" t="s">
        <v>37</v>
      </c>
    </row>
    <row r="3" spans="1:21" x14ac:dyDescent="0.2">
      <c r="A3" s="1598" t="s">
        <v>29</v>
      </c>
      <c r="B3" s="1615" t="s">
        <v>30</v>
      </c>
      <c r="C3" s="1616"/>
      <c r="D3" s="1607" t="s">
        <v>5</v>
      </c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9"/>
      <c r="T3" s="1598" t="s">
        <v>4</v>
      </c>
      <c r="U3" s="1598" t="s">
        <v>36</v>
      </c>
    </row>
    <row r="4" spans="1:21" x14ac:dyDescent="0.2">
      <c r="A4" s="1598"/>
      <c r="B4" s="1617"/>
      <c r="C4" s="1618"/>
      <c r="D4" s="1610" t="s">
        <v>6</v>
      </c>
      <c r="E4" s="1610"/>
      <c r="F4" s="1610"/>
      <c r="G4" s="1610"/>
      <c r="H4" s="1610"/>
      <c r="I4" s="1610"/>
      <c r="J4" s="1599" t="s">
        <v>7</v>
      </c>
      <c r="K4" s="1599"/>
      <c r="L4" s="1599"/>
      <c r="M4" s="1599"/>
      <c r="N4" s="1599"/>
      <c r="O4" s="1599"/>
      <c r="P4" s="1599"/>
      <c r="Q4" s="1599"/>
      <c r="R4" s="1611" t="s">
        <v>33</v>
      </c>
      <c r="S4" s="1612"/>
      <c r="T4" s="1598"/>
      <c r="U4" s="1598"/>
    </row>
    <row r="5" spans="1:21" ht="15.95" customHeight="1" x14ac:dyDescent="0.2">
      <c r="A5" s="1598"/>
      <c r="B5" s="1617"/>
      <c r="C5" s="1618"/>
      <c r="D5" s="1610" t="s">
        <v>8</v>
      </c>
      <c r="E5" s="1610"/>
      <c r="F5" s="1596" t="s">
        <v>26</v>
      </c>
      <c r="G5" s="1597"/>
      <c r="H5" s="1598" t="s">
        <v>12</v>
      </c>
      <c r="I5" s="1598" t="s">
        <v>9</v>
      </c>
      <c r="J5" s="1599" t="s">
        <v>10</v>
      </c>
      <c r="K5" s="1599" t="s">
        <v>3</v>
      </c>
      <c r="L5" s="1599"/>
      <c r="M5" s="1593" t="s">
        <v>11</v>
      </c>
      <c r="N5" s="1593" t="s">
        <v>12</v>
      </c>
      <c r="O5" s="1593" t="s">
        <v>13</v>
      </c>
      <c r="P5" s="1593" t="s">
        <v>31</v>
      </c>
      <c r="Q5" s="1593" t="s">
        <v>14</v>
      </c>
      <c r="R5" s="1613"/>
      <c r="S5" s="1614"/>
      <c r="T5" s="1598"/>
      <c r="U5" s="1598"/>
    </row>
    <row r="6" spans="1:21" ht="27.95" customHeight="1" x14ac:dyDescent="0.2">
      <c r="A6" s="1598"/>
      <c r="B6" s="1619"/>
      <c r="C6" s="1620"/>
      <c r="D6" s="9" t="s">
        <v>0</v>
      </c>
      <c r="E6" s="9" t="s">
        <v>1</v>
      </c>
      <c r="F6" s="35" t="s">
        <v>28</v>
      </c>
      <c r="G6" s="36" t="s">
        <v>27</v>
      </c>
      <c r="H6" s="1598"/>
      <c r="I6" s="1598"/>
      <c r="J6" s="1599"/>
      <c r="K6" s="10" t="s">
        <v>2</v>
      </c>
      <c r="L6" s="10" t="s">
        <v>15</v>
      </c>
      <c r="M6" s="1593"/>
      <c r="N6" s="1593"/>
      <c r="O6" s="1593"/>
      <c r="P6" s="1593"/>
      <c r="Q6" s="1593"/>
      <c r="R6" s="38" t="s">
        <v>34</v>
      </c>
      <c r="S6" s="38" t="s">
        <v>32</v>
      </c>
      <c r="T6" s="10" t="s">
        <v>35</v>
      </c>
      <c r="U6" s="1598"/>
    </row>
    <row r="7" spans="1:21" ht="12" customHeight="1" x14ac:dyDescent="0.2">
      <c r="A7" s="118">
        <v>1</v>
      </c>
      <c r="B7" s="1594">
        <v>2</v>
      </c>
      <c r="C7" s="1595"/>
      <c r="D7" s="11">
        <v>3</v>
      </c>
      <c r="E7" s="11">
        <v>4</v>
      </c>
      <c r="F7" s="1594">
        <v>5</v>
      </c>
      <c r="G7" s="1595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405" t="s">
        <v>1768</v>
      </c>
      <c r="B8" s="124" t="s">
        <v>418</v>
      </c>
      <c r="C8" s="406" t="s">
        <v>419</v>
      </c>
      <c r="D8" s="494">
        <v>0</v>
      </c>
      <c r="E8" s="257">
        <v>0.44</v>
      </c>
      <c r="F8" s="258">
        <v>0.44</v>
      </c>
      <c r="G8" s="495"/>
      <c r="H8" s="439">
        <v>1672</v>
      </c>
      <c r="I8" s="407" t="s">
        <v>16</v>
      </c>
      <c r="J8" s="95"/>
      <c r="K8" s="95"/>
      <c r="L8" s="95"/>
      <c r="M8" s="95"/>
      <c r="N8" s="95"/>
      <c r="O8" s="95"/>
      <c r="P8" s="95"/>
      <c r="Q8" s="95"/>
      <c r="R8" s="95"/>
      <c r="S8" s="98"/>
      <c r="T8" s="98">
        <v>46540020061</v>
      </c>
      <c r="U8" s="95"/>
    </row>
    <row r="9" spans="1:21" ht="12" customHeight="1" x14ac:dyDescent="0.2">
      <c r="A9" s="164"/>
      <c r="B9" s="126"/>
      <c r="C9" s="408"/>
      <c r="D9" s="496">
        <v>0.45</v>
      </c>
      <c r="E9" s="260">
        <v>1</v>
      </c>
      <c r="F9" s="261">
        <v>0.55000000000000004</v>
      </c>
      <c r="G9" s="497"/>
      <c r="H9" s="440">
        <v>1650</v>
      </c>
      <c r="I9" s="409" t="s">
        <v>16</v>
      </c>
      <c r="J9" s="96"/>
      <c r="K9" s="96"/>
      <c r="L9" s="96"/>
      <c r="M9" s="96"/>
      <c r="N9" s="96"/>
      <c r="O9" s="96"/>
      <c r="P9" s="96"/>
      <c r="Q9" s="96"/>
      <c r="R9" s="96"/>
      <c r="S9" s="99"/>
      <c r="T9" s="99">
        <v>46540020062</v>
      </c>
      <c r="U9" s="96"/>
    </row>
    <row r="10" spans="1:21" ht="12" customHeight="1" x14ac:dyDescent="0.2">
      <c r="A10" s="410"/>
      <c r="B10" s="128"/>
      <c r="C10" s="411"/>
      <c r="D10" s="498">
        <v>1</v>
      </c>
      <c r="E10" s="263">
        <v>2.82</v>
      </c>
      <c r="F10" s="264">
        <v>1.82</v>
      </c>
      <c r="G10" s="499">
        <f>SUM(F8:F10)</f>
        <v>2.81</v>
      </c>
      <c r="H10" s="441">
        <v>5460</v>
      </c>
      <c r="I10" s="412" t="s">
        <v>16</v>
      </c>
      <c r="J10" s="97"/>
      <c r="K10" s="97"/>
      <c r="L10" s="97"/>
      <c r="M10" s="97"/>
      <c r="N10" s="97"/>
      <c r="O10" s="97"/>
      <c r="P10" s="97"/>
      <c r="Q10" s="97"/>
      <c r="R10" s="97"/>
      <c r="S10" s="100"/>
      <c r="T10" s="100">
        <v>46540010053</v>
      </c>
      <c r="U10" s="97"/>
    </row>
    <row r="11" spans="1:21" ht="12" customHeight="1" x14ac:dyDescent="0.2">
      <c r="A11" s="405" t="s">
        <v>1769</v>
      </c>
      <c r="B11" s="119" t="s">
        <v>466</v>
      </c>
      <c r="C11" s="192" t="s">
        <v>467</v>
      </c>
      <c r="D11" s="222">
        <v>0</v>
      </c>
      <c r="E11" s="223">
        <v>0.95</v>
      </c>
      <c r="F11" s="279">
        <v>0.95</v>
      </c>
      <c r="G11" s="259"/>
      <c r="H11" s="398">
        <v>3990</v>
      </c>
      <c r="I11" s="85" t="s">
        <v>16</v>
      </c>
      <c r="J11" s="95"/>
      <c r="K11" s="95"/>
      <c r="L11" s="95"/>
      <c r="M11" s="95"/>
      <c r="N11" s="95"/>
      <c r="O11" s="95"/>
      <c r="P11" s="95"/>
      <c r="Q11" s="95"/>
      <c r="R11" s="95"/>
      <c r="S11" s="98"/>
      <c r="T11" s="98">
        <v>46540020060</v>
      </c>
      <c r="U11" s="95"/>
    </row>
    <row r="12" spans="1:21" ht="12" customHeight="1" x14ac:dyDescent="0.2">
      <c r="A12" s="410"/>
      <c r="B12" s="121"/>
      <c r="C12" s="193"/>
      <c r="D12" s="230">
        <v>0.95</v>
      </c>
      <c r="E12" s="231">
        <v>1.63</v>
      </c>
      <c r="F12" s="280">
        <v>0.68</v>
      </c>
      <c r="G12" s="265">
        <f>SUM(F11:F12)</f>
        <v>1.63</v>
      </c>
      <c r="H12" s="400">
        <v>2380</v>
      </c>
      <c r="I12" s="90" t="s">
        <v>16</v>
      </c>
      <c r="J12" s="97"/>
      <c r="K12" s="97"/>
      <c r="L12" s="97"/>
      <c r="M12" s="97"/>
      <c r="N12" s="97"/>
      <c r="O12" s="97"/>
      <c r="P12" s="97"/>
      <c r="Q12" s="97"/>
      <c r="R12" s="97"/>
      <c r="S12" s="100"/>
      <c r="T12" s="430">
        <v>46540020018007</v>
      </c>
      <c r="U12" s="97"/>
    </row>
    <row r="13" spans="1:21" ht="12" customHeight="1" x14ac:dyDescent="0.2">
      <c r="A13" s="164" t="s">
        <v>1770</v>
      </c>
      <c r="B13" s="120" t="s">
        <v>420</v>
      </c>
      <c r="C13" s="361" t="s">
        <v>421</v>
      </c>
      <c r="D13" s="286">
        <v>0</v>
      </c>
      <c r="E13" s="266">
        <v>1.51</v>
      </c>
      <c r="F13" s="491">
        <v>1.51</v>
      </c>
      <c r="G13" s="268"/>
      <c r="H13" s="403">
        <v>4832</v>
      </c>
      <c r="I13" s="200" t="s">
        <v>16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13"/>
      <c r="T13" s="113">
        <v>46540020064</v>
      </c>
      <c r="U13" s="106"/>
    </row>
    <row r="14" spans="1:21" ht="12" customHeight="1" x14ac:dyDescent="0.2">
      <c r="A14" s="410"/>
      <c r="B14" s="121"/>
      <c r="C14" s="383"/>
      <c r="D14" s="230">
        <v>1.51</v>
      </c>
      <c r="E14" s="231">
        <v>2.66</v>
      </c>
      <c r="F14" s="280">
        <v>1.1499999999999999</v>
      </c>
      <c r="G14" s="265">
        <f>SUM(F13:F14)</f>
        <v>2.66</v>
      </c>
      <c r="H14" s="400">
        <v>3450</v>
      </c>
      <c r="I14" s="90" t="s">
        <v>16</v>
      </c>
      <c r="J14" s="97"/>
      <c r="K14" s="97"/>
      <c r="L14" s="97"/>
      <c r="M14" s="97"/>
      <c r="N14" s="97"/>
      <c r="O14" s="97"/>
      <c r="P14" s="97"/>
      <c r="Q14" s="97"/>
      <c r="R14" s="97"/>
      <c r="S14" s="100"/>
      <c r="T14" s="413">
        <v>46540020071001</v>
      </c>
      <c r="U14" s="97"/>
    </row>
    <row r="15" spans="1:21" ht="12" customHeight="1" x14ac:dyDescent="0.2">
      <c r="A15" s="405" t="s">
        <v>1771</v>
      </c>
      <c r="B15" s="124" t="s">
        <v>468</v>
      </c>
      <c r="C15" s="406" t="s">
        <v>469</v>
      </c>
      <c r="D15" s="494">
        <v>0</v>
      </c>
      <c r="E15" s="257">
        <v>0.11</v>
      </c>
      <c r="F15" s="258">
        <v>0.11</v>
      </c>
      <c r="G15" s="495"/>
      <c r="H15" s="439">
        <v>330</v>
      </c>
      <c r="I15" s="407" t="s">
        <v>16</v>
      </c>
      <c r="J15" s="95"/>
      <c r="K15" s="95"/>
      <c r="L15" s="95"/>
      <c r="M15" s="95"/>
      <c r="N15" s="95"/>
      <c r="O15" s="95"/>
      <c r="P15" s="95"/>
      <c r="Q15" s="95"/>
      <c r="R15" s="95"/>
      <c r="S15" s="98"/>
      <c r="T15" s="98">
        <v>46540030137</v>
      </c>
      <c r="U15" s="95"/>
    </row>
    <row r="16" spans="1:21" ht="12" customHeight="1" x14ac:dyDescent="0.2">
      <c r="A16" s="410"/>
      <c r="B16" s="128"/>
      <c r="C16" s="418"/>
      <c r="D16" s="498">
        <v>0.15</v>
      </c>
      <c r="E16" s="263">
        <v>0.29000000000000004</v>
      </c>
      <c r="F16" s="264">
        <v>0.14000000000000001</v>
      </c>
      <c r="G16" s="265">
        <f>SUM(F15:F16)</f>
        <v>0.25</v>
      </c>
      <c r="H16" s="400">
        <v>420</v>
      </c>
      <c r="I16" s="412" t="s">
        <v>16</v>
      </c>
      <c r="J16" s="97"/>
      <c r="K16" s="97"/>
      <c r="L16" s="97"/>
      <c r="M16" s="97"/>
      <c r="N16" s="97"/>
      <c r="O16" s="97"/>
      <c r="P16" s="97"/>
      <c r="Q16" s="97"/>
      <c r="R16" s="97"/>
      <c r="S16" s="100"/>
      <c r="T16" s="100">
        <v>46540030138</v>
      </c>
      <c r="U16" s="97"/>
    </row>
    <row r="17" spans="1:21" ht="12" customHeight="1" x14ac:dyDescent="0.2">
      <c r="A17" s="164" t="s">
        <v>1772</v>
      </c>
      <c r="B17" s="120" t="s">
        <v>422</v>
      </c>
      <c r="C17" s="414" t="s">
        <v>423</v>
      </c>
      <c r="D17" s="222">
        <v>0</v>
      </c>
      <c r="E17" s="223">
        <v>0.44</v>
      </c>
      <c r="F17" s="279">
        <v>0.44</v>
      </c>
      <c r="G17" s="259"/>
      <c r="H17" s="398">
        <v>3080</v>
      </c>
      <c r="I17" s="85" t="s">
        <v>16</v>
      </c>
      <c r="J17" s="95"/>
      <c r="K17" s="95"/>
      <c r="L17" s="95"/>
      <c r="M17" s="95"/>
      <c r="N17" s="95"/>
      <c r="O17" s="95"/>
      <c r="P17" s="95"/>
      <c r="Q17" s="95"/>
      <c r="R17" s="95"/>
      <c r="S17" s="98"/>
      <c r="T17" s="415">
        <v>46540030171</v>
      </c>
      <c r="U17" s="95"/>
    </row>
    <row r="18" spans="1:21" ht="12" customHeight="1" x14ac:dyDescent="0.2">
      <c r="A18" s="164"/>
      <c r="B18" s="120"/>
      <c r="C18" s="361"/>
      <c r="D18" s="226">
        <v>0.44</v>
      </c>
      <c r="E18" s="227">
        <v>0.77</v>
      </c>
      <c r="F18" s="281">
        <v>0.31</v>
      </c>
      <c r="G18" s="262"/>
      <c r="H18" s="399">
        <v>1240</v>
      </c>
      <c r="I18" s="88" t="s">
        <v>16</v>
      </c>
      <c r="J18" s="96" t="s">
        <v>1207</v>
      </c>
      <c r="K18" s="96">
        <v>0.17</v>
      </c>
      <c r="L18" s="1640" t="s">
        <v>424</v>
      </c>
      <c r="M18" s="291">
        <v>18</v>
      </c>
      <c r="N18" s="96">
        <v>129</v>
      </c>
      <c r="O18" s="96"/>
      <c r="P18" s="96"/>
      <c r="Q18" s="96" t="s">
        <v>172</v>
      </c>
      <c r="R18" s="96"/>
      <c r="S18" s="99"/>
      <c r="T18" s="99">
        <v>46540030118</v>
      </c>
      <c r="U18" s="96"/>
    </row>
    <row r="19" spans="1:21" ht="12" customHeight="1" x14ac:dyDescent="0.2">
      <c r="A19" s="164"/>
      <c r="B19" s="120"/>
      <c r="C19" s="361"/>
      <c r="D19" s="226">
        <v>0.77</v>
      </c>
      <c r="E19" s="227">
        <v>0.97</v>
      </c>
      <c r="F19" s="281">
        <v>0.2</v>
      </c>
      <c r="G19" s="262"/>
      <c r="H19" s="399">
        <v>760</v>
      </c>
      <c r="I19" s="88" t="s">
        <v>38</v>
      </c>
      <c r="J19" s="96"/>
      <c r="K19" s="96"/>
      <c r="L19" s="1641"/>
      <c r="M19" s="96"/>
      <c r="N19" s="96"/>
      <c r="O19" s="96"/>
      <c r="P19" s="96"/>
      <c r="Q19" s="96"/>
      <c r="R19" s="96"/>
      <c r="S19" s="99"/>
      <c r="T19" s="99">
        <v>46540030118</v>
      </c>
      <c r="U19" s="96"/>
    </row>
    <row r="20" spans="1:21" ht="12" customHeight="1" x14ac:dyDescent="0.2">
      <c r="A20" s="410"/>
      <c r="B20" s="121"/>
      <c r="C20" s="193"/>
      <c r="D20" s="230">
        <v>0.97</v>
      </c>
      <c r="E20" s="231">
        <v>1.43</v>
      </c>
      <c r="F20" s="280">
        <v>0.46</v>
      </c>
      <c r="G20" s="499">
        <f>SUM(F17:F20)</f>
        <v>1.41</v>
      </c>
      <c r="H20" s="441">
        <v>1472</v>
      </c>
      <c r="I20" s="90" t="s">
        <v>16</v>
      </c>
      <c r="J20" s="97"/>
      <c r="K20" s="97"/>
      <c r="L20" s="97"/>
      <c r="M20" s="97"/>
      <c r="N20" s="97"/>
      <c r="O20" s="97"/>
      <c r="P20" s="97"/>
      <c r="Q20" s="97"/>
      <c r="R20" s="97"/>
      <c r="S20" s="100"/>
      <c r="T20" s="100">
        <v>46540030118</v>
      </c>
      <c r="U20" s="97"/>
    </row>
    <row r="21" spans="1:21" ht="12" customHeight="1" x14ac:dyDescent="0.2">
      <c r="A21" s="1484" t="s">
        <v>1776</v>
      </c>
      <c r="B21" s="436" t="s">
        <v>425</v>
      </c>
      <c r="C21" s="185" t="s">
        <v>426</v>
      </c>
      <c r="D21" s="246">
        <v>0</v>
      </c>
      <c r="E21" s="247">
        <v>0.25</v>
      </c>
      <c r="F21" s="492">
        <v>0.25</v>
      </c>
      <c r="G21" s="493">
        <f>F21</f>
        <v>0.25</v>
      </c>
      <c r="H21" s="404">
        <v>1125</v>
      </c>
      <c r="I21" s="107" t="s">
        <v>16</v>
      </c>
      <c r="J21" s="359"/>
      <c r="K21" s="359"/>
      <c r="L21" s="359"/>
      <c r="M21" s="359"/>
      <c r="N21" s="359"/>
      <c r="O21" s="359"/>
      <c r="P21" s="359"/>
      <c r="Q21" s="359"/>
      <c r="R21" s="104"/>
      <c r="S21" s="112"/>
      <c r="T21" s="413">
        <v>46540030057005</v>
      </c>
      <c r="U21" s="359"/>
    </row>
    <row r="22" spans="1:21" ht="12" customHeight="1" x14ac:dyDescent="0.2">
      <c r="A22" s="164" t="s">
        <v>1773</v>
      </c>
      <c r="B22" s="120" t="s">
        <v>427</v>
      </c>
      <c r="C22" s="361" t="s">
        <v>428</v>
      </c>
      <c r="D22" s="286">
        <v>0</v>
      </c>
      <c r="E22" s="266">
        <v>1.57</v>
      </c>
      <c r="F22" s="491">
        <v>1.57</v>
      </c>
      <c r="G22" s="268"/>
      <c r="H22" s="403">
        <v>5305</v>
      </c>
      <c r="I22" s="200" t="s">
        <v>16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13"/>
      <c r="T22" s="113">
        <v>46540030119</v>
      </c>
      <c r="U22" s="106"/>
    </row>
    <row r="23" spans="1:21" ht="12" customHeight="1" x14ac:dyDescent="0.2">
      <c r="A23" s="410"/>
      <c r="B23" s="121"/>
      <c r="C23" s="383"/>
      <c r="D23" s="230">
        <v>1.57</v>
      </c>
      <c r="E23" s="231">
        <v>2.94</v>
      </c>
      <c r="F23" s="280">
        <v>1.37</v>
      </c>
      <c r="G23" s="265">
        <f>SUM(F22:F23)</f>
        <v>2.9400000000000004</v>
      </c>
      <c r="H23" s="400">
        <v>4110</v>
      </c>
      <c r="I23" s="90" t="s">
        <v>16</v>
      </c>
      <c r="J23" s="97"/>
      <c r="K23" s="97"/>
      <c r="L23" s="97"/>
      <c r="M23" s="97"/>
      <c r="N23" s="97"/>
      <c r="O23" s="97"/>
      <c r="P23" s="97"/>
      <c r="Q23" s="97"/>
      <c r="R23" s="97"/>
      <c r="S23" s="100"/>
      <c r="T23" s="413">
        <v>46540030033001</v>
      </c>
      <c r="U23" s="97"/>
    </row>
    <row r="24" spans="1:21" ht="12" customHeight="1" x14ac:dyDescent="0.2">
      <c r="A24" s="164" t="s">
        <v>2104</v>
      </c>
      <c r="B24" s="120" t="s">
        <v>429</v>
      </c>
      <c r="C24" s="361" t="s">
        <v>430</v>
      </c>
      <c r="D24" s="286">
        <v>0</v>
      </c>
      <c r="E24" s="266">
        <v>0.8</v>
      </c>
      <c r="F24" s="491">
        <v>0.8</v>
      </c>
      <c r="G24" s="268"/>
      <c r="H24" s="403">
        <v>2400</v>
      </c>
      <c r="I24" s="200" t="s">
        <v>16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13"/>
      <c r="T24" s="113">
        <v>46540030120</v>
      </c>
      <c r="U24" s="106"/>
    </row>
    <row r="25" spans="1:21" ht="12" customHeight="1" x14ac:dyDescent="0.2">
      <c r="A25" s="410"/>
      <c r="B25" s="121"/>
      <c r="C25" s="383"/>
      <c r="D25" s="230">
        <v>0.8</v>
      </c>
      <c r="E25" s="231">
        <v>2.31</v>
      </c>
      <c r="F25" s="280">
        <v>1.51</v>
      </c>
      <c r="G25" s="265">
        <f>SUM(F24:F25)</f>
        <v>2.31</v>
      </c>
      <c r="H25" s="400">
        <v>4530</v>
      </c>
      <c r="I25" s="90" t="s">
        <v>16</v>
      </c>
      <c r="J25" s="97"/>
      <c r="K25" s="97"/>
      <c r="L25" s="97"/>
      <c r="M25" s="97"/>
      <c r="N25" s="97"/>
      <c r="O25" s="97"/>
      <c r="P25" s="97"/>
      <c r="Q25" s="97"/>
      <c r="R25" s="97"/>
      <c r="S25" s="100"/>
      <c r="T25" s="413">
        <v>46540030072001</v>
      </c>
      <c r="U25" s="97"/>
    </row>
    <row r="26" spans="1:21" ht="12" customHeight="1" x14ac:dyDescent="0.2">
      <c r="A26" s="164" t="s">
        <v>1774</v>
      </c>
      <c r="B26" s="120" t="s">
        <v>431</v>
      </c>
      <c r="C26" s="361" t="s">
        <v>432</v>
      </c>
      <c r="D26" s="286">
        <v>0</v>
      </c>
      <c r="E26" s="266">
        <v>0.36</v>
      </c>
      <c r="F26" s="491">
        <v>0.36</v>
      </c>
      <c r="G26" s="268"/>
      <c r="H26" s="403">
        <v>1152</v>
      </c>
      <c r="I26" s="200" t="s">
        <v>16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13"/>
      <c r="T26" s="416">
        <v>46540030107003</v>
      </c>
      <c r="U26" s="106"/>
    </row>
    <row r="27" spans="1:21" ht="12" customHeight="1" x14ac:dyDescent="0.2">
      <c r="A27" s="410"/>
      <c r="B27" s="121"/>
      <c r="C27" s="383"/>
      <c r="D27" s="230">
        <v>0.36</v>
      </c>
      <c r="E27" s="231">
        <v>1.83</v>
      </c>
      <c r="F27" s="280">
        <v>1.47</v>
      </c>
      <c r="G27" s="265">
        <f>SUM(F26:F27)</f>
        <v>1.83</v>
      </c>
      <c r="H27" s="400">
        <v>4704</v>
      </c>
      <c r="I27" s="90" t="s">
        <v>16</v>
      </c>
      <c r="J27" s="97"/>
      <c r="K27" s="97"/>
      <c r="L27" s="97"/>
      <c r="M27" s="97"/>
      <c r="N27" s="97"/>
      <c r="O27" s="97"/>
      <c r="P27" s="97"/>
      <c r="Q27" s="97"/>
      <c r="R27" s="97"/>
      <c r="S27" s="100"/>
      <c r="T27" s="100">
        <v>46540030121</v>
      </c>
      <c r="U27" s="97"/>
    </row>
    <row r="28" spans="1:21" ht="12" customHeight="1" x14ac:dyDescent="0.2">
      <c r="A28" s="164" t="s">
        <v>1775</v>
      </c>
      <c r="B28" s="120" t="s">
        <v>433</v>
      </c>
      <c r="C28" s="361" t="s">
        <v>434</v>
      </c>
      <c r="D28" s="286">
        <v>0</v>
      </c>
      <c r="E28" s="266">
        <v>0.04</v>
      </c>
      <c r="F28" s="491">
        <v>0.04</v>
      </c>
      <c r="G28" s="268"/>
      <c r="H28" s="403">
        <v>152</v>
      </c>
      <c r="I28" s="200" t="s">
        <v>18</v>
      </c>
      <c r="J28" s="106"/>
      <c r="K28" s="106"/>
      <c r="L28" s="106"/>
      <c r="M28" s="106"/>
      <c r="N28" s="106"/>
      <c r="O28" s="106"/>
      <c r="P28" s="106"/>
      <c r="Q28" s="106"/>
      <c r="R28" s="106"/>
      <c r="S28" s="98"/>
      <c r="T28" s="415">
        <v>46540040016003</v>
      </c>
      <c r="U28" s="106"/>
    </row>
    <row r="29" spans="1:21" ht="12" customHeight="1" x14ac:dyDescent="0.2">
      <c r="A29" s="164"/>
      <c r="B29" s="120"/>
      <c r="C29" s="361"/>
      <c r="D29" s="284">
        <v>0.04</v>
      </c>
      <c r="E29" s="274">
        <v>0.38</v>
      </c>
      <c r="F29" s="278">
        <v>0.34</v>
      </c>
      <c r="G29" s="276"/>
      <c r="H29" s="401">
        <v>1360</v>
      </c>
      <c r="I29" s="178" t="s">
        <v>16</v>
      </c>
      <c r="J29" s="111"/>
      <c r="K29" s="111"/>
      <c r="L29" s="111"/>
      <c r="M29" s="111"/>
      <c r="N29" s="111"/>
      <c r="O29" s="111"/>
      <c r="P29" s="111"/>
      <c r="Q29" s="111"/>
      <c r="R29" s="111"/>
      <c r="S29" s="99"/>
      <c r="T29" s="416">
        <v>46540040016003</v>
      </c>
      <c r="U29" s="111"/>
    </row>
    <row r="30" spans="1:21" ht="12" customHeight="1" x14ac:dyDescent="0.2">
      <c r="A30" s="410"/>
      <c r="B30" s="121"/>
      <c r="C30" s="383"/>
      <c r="D30" s="230">
        <v>0.38</v>
      </c>
      <c r="E30" s="231">
        <v>0.57999999999999996</v>
      </c>
      <c r="F30" s="280">
        <v>0.2</v>
      </c>
      <c r="G30" s="499">
        <f>SUM(F28:F30)</f>
        <v>0.58000000000000007</v>
      </c>
      <c r="H30" s="441">
        <v>640</v>
      </c>
      <c r="I30" s="90" t="s">
        <v>16</v>
      </c>
      <c r="J30" s="97"/>
      <c r="K30" s="97"/>
      <c r="L30" s="97"/>
      <c r="M30" s="97"/>
      <c r="N30" s="97"/>
      <c r="O30" s="97"/>
      <c r="P30" s="97"/>
      <c r="Q30" s="97"/>
      <c r="R30" s="97"/>
      <c r="S30" s="100"/>
      <c r="T30" s="100">
        <v>46540040055</v>
      </c>
      <c r="U30" s="97"/>
    </row>
    <row r="31" spans="1:21" ht="12" customHeight="1" x14ac:dyDescent="0.2">
      <c r="A31" s="405" t="s">
        <v>1748</v>
      </c>
      <c r="B31" s="119" t="s">
        <v>435</v>
      </c>
      <c r="C31" s="192" t="s">
        <v>436</v>
      </c>
      <c r="D31" s="222">
        <v>0</v>
      </c>
      <c r="E31" s="223">
        <v>0.34</v>
      </c>
      <c r="F31" s="279">
        <v>0.34</v>
      </c>
      <c r="G31" s="259"/>
      <c r="H31" s="398">
        <v>1462</v>
      </c>
      <c r="I31" s="85" t="s">
        <v>16</v>
      </c>
      <c r="J31" s="95"/>
      <c r="K31" s="95"/>
      <c r="L31" s="95"/>
      <c r="M31" s="95"/>
      <c r="N31" s="95"/>
      <c r="O31" s="95"/>
      <c r="P31" s="95"/>
      <c r="Q31" s="95"/>
      <c r="R31" s="95"/>
      <c r="S31" s="98"/>
      <c r="T31" s="98">
        <v>46540040072</v>
      </c>
      <c r="U31" s="95"/>
    </row>
    <row r="32" spans="1:21" ht="12" customHeight="1" x14ac:dyDescent="0.2">
      <c r="A32" s="164"/>
      <c r="B32" s="120"/>
      <c r="C32" s="361"/>
      <c r="D32" s="226">
        <v>0.34</v>
      </c>
      <c r="E32" s="227">
        <v>0.72</v>
      </c>
      <c r="F32" s="281">
        <v>0.38</v>
      </c>
      <c r="G32" s="262"/>
      <c r="H32" s="399">
        <v>1406</v>
      </c>
      <c r="I32" s="88" t="s">
        <v>16</v>
      </c>
      <c r="J32" s="96"/>
      <c r="K32" s="96"/>
      <c r="L32" s="96"/>
      <c r="M32" s="96"/>
      <c r="N32" s="96"/>
      <c r="O32" s="96"/>
      <c r="P32" s="96"/>
      <c r="Q32" s="96"/>
      <c r="R32" s="96"/>
      <c r="S32" s="99"/>
      <c r="T32" s="416">
        <v>46540040021003</v>
      </c>
      <c r="U32" s="96"/>
    </row>
    <row r="33" spans="1:21" ht="12" customHeight="1" x14ac:dyDescent="0.2">
      <c r="A33" s="164"/>
      <c r="B33" s="120"/>
      <c r="C33" s="414"/>
      <c r="D33" s="226">
        <v>0.72</v>
      </c>
      <c r="E33" s="227">
        <v>1.05</v>
      </c>
      <c r="F33" s="281">
        <v>0.33</v>
      </c>
      <c r="G33" s="262"/>
      <c r="H33" s="399">
        <v>1221</v>
      </c>
      <c r="I33" s="88" t="s"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9"/>
      <c r="T33" s="99">
        <v>46540040071</v>
      </c>
      <c r="U33" s="96"/>
    </row>
    <row r="34" spans="1:21" ht="12" customHeight="1" x14ac:dyDescent="0.2">
      <c r="A34" s="410"/>
      <c r="B34" s="121"/>
      <c r="C34" s="383"/>
      <c r="D34" s="230">
        <v>1.05</v>
      </c>
      <c r="E34" s="231">
        <v>1.19</v>
      </c>
      <c r="F34" s="280">
        <v>0.14000000000000001</v>
      </c>
      <c r="G34" s="265">
        <f>SUM(F31:F34)</f>
        <v>1.19</v>
      </c>
      <c r="H34" s="400">
        <v>518</v>
      </c>
      <c r="I34" s="90" t="s">
        <v>16</v>
      </c>
      <c r="J34" s="97"/>
      <c r="K34" s="97"/>
      <c r="L34" s="97"/>
      <c r="M34" s="97"/>
      <c r="N34" s="97"/>
      <c r="O34" s="97"/>
      <c r="P34" s="97"/>
      <c r="Q34" s="97"/>
      <c r="R34" s="97"/>
      <c r="S34" s="100"/>
      <c r="T34" s="417">
        <v>46540040006001</v>
      </c>
      <c r="U34" s="97"/>
    </row>
    <row r="35" spans="1:21" ht="12" customHeight="1" x14ac:dyDescent="0.2">
      <c r="A35" s="426" t="s">
        <v>1749</v>
      </c>
      <c r="B35" s="119" t="s">
        <v>458</v>
      </c>
      <c r="C35" s="192" t="s">
        <v>459</v>
      </c>
      <c r="D35" s="222">
        <v>0</v>
      </c>
      <c r="E35" s="223">
        <v>1.01</v>
      </c>
      <c r="F35" s="279">
        <v>1.01</v>
      </c>
      <c r="G35" s="259"/>
      <c r="H35" s="398">
        <v>3838</v>
      </c>
      <c r="I35" s="85" t="s">
        <v>16</v>
      </c>
      <c r="J35" s="95"/>
      <c r="K35" s="95"/>
      <c r="L35" s="95"/>
      <c r="M35" s="95"/>
      <c r="N35" s="95"/>
      <c r="O35" s="95"/>
      <c r="P35" s="95"/>
      <c r="Q35" s="95"/>
      <c r="R35" s="95"/>
      <c r="S35" s="98"/>
      <c r="T35" s="98">
        <v>46540060193</v>
      </c>
      <c r="U35" s="95"/>
    </row>
    <row r="36" spans="1:21" ht="12" customHeight="1" x14ac:dyDescent="0.2">
      <c r="A36" s="427"/>
      <c r="B36" s="121"/>
      <c r="C36" s="193"/>
      <c r="D36" s="230">
        <v>1.01</v>
      </c>
      <c r="E36" s="231">
        <v>2.12</v>
      </c>
      <c r="F36" s="280">
        <v>1.1100000000000001</v>
      </c>
      <c r="G36" s="265">
        <f>SUM(F35:F36)</f>
        <v>2.12</v>
      </c>
      <c r="H36" s="400">
        <v>3330</v>
      </c>
      <c r="I36" s="90" t="s">
        <v>16</v>
      </c>
      <c r="J36" s="97"/>
      <c r="K36" s="97"/>
      <c r="L36" s="97"/>
      <c r="M36" s="97"/>
      <c r="N36" s="97"/>
      <c r="O36" s="97"/>
      <c r="P36" s="97"/>
      <c r="Q36" s="97"/>
      <c r="R36" s="97"/>
      <c r="S36" s="100"/>
      <c r="T36" s="100">
        <v>46540060196</v>
      </c>
      <c r="U36" s="97"/>
    </row>
    <row r="37" spans="1:21" ht="12" customHeight="1" x14ac:dyDescent="0.2">
      <c r="A37" s="405" t="s">
        <v>1750</v>
      </c>
      <c r="B37" s="119" t="s">
        <v>470</v>
      </c>
      <c r="C37" s="192" t="s">
        <v>471</v>
      </c>
      <c r="D37" s="222">
        <v>0</v>
      </c>
      <c r="E37" s="223">
        <v>0.09</v>
      </c>
      <c r="F37" s="279">
        <v>0.09</v>
      </c>
      <c r="G37" s="259"/>
      <c r="H37" s="398">
        <v>360</v>
      </c>
      <c r="I37" s="85" t="s">
        <v>16</v>
      </c>
      <c r="J37" s="95"/>
      <c r="K37" s="95"/>
      <c r="L37" s="95"/>
      <c r="M37" s="95"/>
      <c r="N37" s="95"/>
      <c r="O37" s="95"/>
      <c r="P37" s="95"/>
      <c r="Q37" s="95"/>
      <c r="R37" s="95"/>
      <c r="S37" s="98"/>
      <c r="T37" s="431">
        <v>46540060103017</v>
      </c>
      <c r="U37" s="95"/>
    </row>
    <row r="38" spans="1:21" ht="12" customHeight="1" x14ac:dyDescent="0.2">
      <c r="A38" s="410"/>
      <c r="B38" s="121"/>
      <c r="C38" s="193"/>
      <c r="D38" s="230">
        <v>0.09</v>
      </c>
      <c r="E38" s="231">
        <v>0.76</v>
      </c>
      <c r="F38" s="280">
        <v>0.67</v>
      </c>
      <c r="G38" s="265">
        <f>SUM(F37:F38)</f>
        <v>0.76</v>
      </c>
      <c r="H38" s="400">
        <v>2160</v>
      </c>
      <c r="I38" s="90" t="s">
        <v>16</v>
      </c>
      <c r="J38" s="97"/>
      <c r="K38" s="97"/>
      <c r="L38" s="97"/>
      <c r="M38" s="97"/>
      <c r="N38" s="97"/>
      <c r="O38" s="97"/>
      <c r="P38" s="97"/>
      <c r="Q38" s="97"/>
      <c r="R38" s="97"/>
      <c r="S38" s="100"/>
      <c r="T38" s="100">
        <v>46540060195</v>
      </c>
      <c r="U38" s="97"/>
    </row>
    <row r="39" spans="1:21" ht="12" customHeight="1" x14ac:dyDescent="0.2">
      <c r="A39" s="165" t="s">
        <v>1751</v>
      </c>
      <c r="B39" s="122" t="s">
        <v>460</v>
      </c>
      <c r="C39" s="185" t="s">
        <v>461</v>
      </c>
      <c r="D39" s="250">
        <v>0</v>
      </c>
      <c r="E39" s="251">
        <v>0.65</v>
      </c>
      <c r="F39" s="272">
        <v>0.65</v>
      </c>
      <c r="G39" s="273">
        <f>F39</f>
        <v>0.65</v>
      </c>
      <c r="H39" s="402">
        <v>3580</v>
      </c>
      <c r="I39" s="148" t="s">
        <v>18</v>
      </c>
      <c r="J39" s="104"/>
      <c r="K39" s="104"/>
      <c r="L39" s="104"/>
      <c r="M39" s="104"/>
      <c r="N39" s="104"/>
      <c r="O39" s="104"/>
      <c r="P39" s="104"/>
      <c r="Q39" s="104"/>
      <c r="R39" s="104"/>
      <c r="S39" s="112"/>
      <c r="T39" s="112">
        <v>46540060191</v>
      </c>
      <c r="U39" s="104"/>
    </row>
    <row r="40" spans="1:21" ht="12" customHeight="1" x14ac:dyDescent="0.2">
      <c r="A40" s="133" t="s">
        <v>1752</v>
      </c>
      <c r="B40" s="123" t="s">
        <v>437</v>
      </c>
      <c r="C40" s="428" t="s">
        <v>438</v>
      </c>
      <c r="D40" s="222">
        <v>0</v>
      </c>
      <c r="E40" s="223">
        <v>0.04</v>
      </c>
      <c r="F40" s="279">
        <v>0.04</v>
      </c>
      <c r="G40" s="259"/>
      <c r="H40" s="398">
        <v>128</v>
      </c>
      <c r="I40" s="85" t="s">
        <v>16</v>
      </c>
      <c r="J40" s="95"/>
      <c r="K40" s="95"/>
      <c r="L40" s="95"/>
      <c r="M40" s="95"/>
      <c r="N40" s="95"/>
      <c r="O40" s="95"/>
      <c r="P40" s="95"/>
      <c r="Q40" s="95"/>
      <c r="R40" s="95"/>
      <c r="S40" s="98"/>
      <c r="T40" s="415">
        <v>46540060191</v>
      </c>
      <c r="U40" s="95" t="s">
        <v>1406</v>
      </c>
    </row>
    <row r="41" spans="1:21" ht="12" customHeight="1" x14ac:dyDescent="0.2">
      <c r="A41" s="135"/>
      <c r="B41" s="445"/>
      <c r="C41" s="446"/>
      <c r="D41" s="230">
        <v>0.04</v>
      </c>
      <c r="E41" s="231">
        <v>0.27999999999999997</v>
      </c>
      <c r="F41" s="280">
        <v>0.24</v>
      </c>
      <c r="G41" s="265">
        <f>SUM(F40:F41)</f>
        <v>0.27999999999999997</v>
      </c>
      <c r="H41" s="400">
        <v>768</v>
      </c>
      <c r="I41" s="90" t="s">
        <v>16</v>
      </c>
      <c r="J41" s="97"/>
      <c r="K41" s="97"/>
      <c r="L41" s="97"/>
      <c r="M41" s="97"/>
      <c r="N41" s="97"/>
      <c r="O41" s="97"/>
      <c r="P41" s="97"/>
      <c r="Q41" s="97"/>
      <c r="R41" s="97"/>
      <c r="S41" s="100"/>
      <c r="T41" s="413">
        <v>46540060056004</v>
      </c>
      <c r="U41" s="97" t="s">
        <v>1406</v>
      </c>
    </row>
    <row r="42" spans="1:21" ht="12" customHeight="1" x14ac:dyDescent="0.2">
      <c r="A42" s="359" t="s">
        <v>1753</v>
      </c>
      <c r="B42" s="121" t="s">
        <v>439</v>
      </c>
      <c r="C42" s="89" t="s">
        <v>440</v>
      </c>
      <c r="D42" s="250">
        <v>0</v>
      </c>
      <c r="E42" s="251">
        <v>0.26</v>
      </c>
      <c r="F42" s="272">
        <v>0.26</v>
      </c>
      <c r="G42" s="273">
        <f t="shared" ref="G42:G44" si="0">F42</f>
        <v>0.26</v>
      </c>
      <c r="H42" s="402">
        <v>910</v>
      </c>
      <c r="I42" s="109" t="s">
        <v>16</v>
      </c>
      <c r="J42" s="104"/>
      <c r="K42" s="104"/>
      <c r="L42" s="104"/>
      <c r="M42" s="104"/>
      <c r="N42" s="104"/>
      <c r="O42" s="104"/>
      <c r="P42" s="104"/>
      <c r="Q42" s="104"/>
      <c r="R42" s="299"/>
      <c r="S42" s="419"/>
      <c r="T42" s="117">
        <v>46540060194</v>
      </c>
      <c r="U42" s="104" t="s">
        <v>1406</v>
      </c>
    </row>
    <row r="43" spans="1:21" ht="12" customHeight="1" x14ac:dyDescent="0.2">
      <c r="A43" s="165" t="s">
        <v>1754</v>
      </c>
      <c r="B43" s="137" t="s">
        <v>462</v>
      </c>
      <c r="C43" s="432" t="s">
        <v>463</v>
      </c>
      <c r="D43" s="500">
        <v>0</v>
      </c>
      <c r="E43" s="289">
        <v>1.02</v>
      </c>
      <c r="F43" s="277">
        <v>1.02</v>
      </c>
      <c r="G43" s="501">
        <f>F43</f>
        <v>1.02</v>
      </c>
      <c r="H43" s="442">
        <v>4740</v>
      </c>
      <c r="I43" s="438" t="s">
        <v>18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12"/>
      <c r="T43" s="112">
        <v>46540060185</v>
      </c>
      <c r="U43" s="104"/>
    </row>
    <row r="44" spans="1:21" ht="12" customHeight="1" x14ac:dyDescent="0.2">
      <c r="A44" s="164" t="s">
        <v>1755</v>
      </c>
      <c r="B44" s="120" t="s">
        <v>441</v>
      </c>
      <c r="C44" s="361" t="s">
        <v>442</v>
      </c>
      <c r="D44" s="246">
        <v>0</v>
      </c>
      <c r="E44" s="247">
        <v>0.5</v>
      </c>
      <c r="F44" s="492">
        <v>0.5</v>
      </c>
      <c r="G44" s="493">
        <f t="shared" si="0"/>
        <v>0.5</v>
      </c>
      <c r="H44" s="404">
        <v>1760</v>
      </c>
      <c r="I44" s="107" t="s">
        <v>16</v>
      </c>
      <c r="J44" s="359"/>
      <c r="K44" s="359"/>
      <c r="L44" s="359"/>
      <c r="M44" s="359"/>
      <c r="N44" s="359"/>
      <c r="O44" s="359"/>
      <c r="P44" s="359"/>
      <c r="Q44" s="359"/>
      <c r="R44" s="366"/>
      <c r="S44" s="437"/>
      <c r="T44" s="113">
        <v>46540060199</v>
      </c>
      <c r="U44" s="359" t="s">
        <v>1406</v>
      </c>
    </row>
    <row r="45" spans="1:21" ht="12" customHeight="1" x14ac:dyDescent="0.2">
      <c r="A45" s="429" t="s">
        <v>1756</v>
      </c>
      <c r="B45" s="122" t="s">
        <v>464</v>
      </c>
      <c r="C45" s="185" t="s">
        <v>465</v>
      </c>
      <c r="D45" s="250">
        <v>0</v>
      </c>
      <c r="E45" s="251">
        <v>1.18</v>
      </c>
      <c r="F45" s="272">
        <f>1.15+0.03</f>
        <v>1.18</v>
      </c>
      <c r="G45" s="273">
        <f t="shared" ref="G45" si="1">F45</f>
        <v>1.18</v>
      </c>
      <c r="H45" s="402">
        <v>6215</v>
      </c>
      <c r="I45" s="148" t="s">
        <v>18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12"/>
      <c r="T45" s="112">
        <v>46540060200</v>
      </c>
      <c r="U45" s="104" t="s">
        <v>1406</v>
      </c>
    </row>
    <row r="46" spans="1:21" ht="12" customHeight="1" x14ac:dyDescent="0.2">
      <c r="A46" s="133" t="s">
        <v>1757</v>
      </c>
      <c r="B46" s="123" t="s">
        <v>472</v>
      </c>
      <c r="C46" s="195" t="s">
        <v>473</v>
      </c>
      <c r="D46" s="222">
        <v>0</v>
      </c>
      <c r="E46" s="223">
        <v>0.11</v>
      </c>
      <c r="F46" s="491">
        <v>0.11</v>
      </c>
      <c r="G46" s="273">
        <f>F46</f>
        <v>0.11</v>
      </c>
      <c r="H46" s="443">
        <v>330</v>
      </c>
      <c r="I46" s="85" t="s">
        <v>16</v>
      </c>
      <c r="J46" s="104"/>
      <c r="K46" s="104"/>
      <c r="L46" s="104"/>
      <c r="M46" s="104"/>
      <c r="N46" s="104"/>
      <c r="O46" s="104"/>
      <c r="P46" s="104"/>
      <c r="Q46" s="104"/>
      <c r="R46" s="104"/>
      <c r="S46" s="98"/>
      <c r="T46" s="98">
        <v>46540060240</v>
      </c>
      <c r="U46" s="104" t="s">
        <v>1406</v>
      </c>
    </row>
    <row r="47" spans="1:21" ht="12" customHeight="1" x14ac:dyDescent="0.2">
      <c r="A47" s="165" t="s">
        <v>1758</v>
      </c>
      <c r="B47" s="137" t="s">
        <v>474</v>
      </c>
      <c r="C47" s="432" t="s">
        <v>475</v>
      </c>
      <c r="D47" s="500">
        <v>0</v>
      </c>
      <c r="E47" s="289">
        <v>0.8</v>
      </c>
      <c r="F47" s="277">
        <v>0.8</v>
      </c>
      <c r="G47" s="273">
        <f t="shared" ref="G47:G49" si="2">F47</f>
        <v>0.8</v>
      </c>
      <c r="H47" s="402">
        <v>2560</v>
      </c>
      <c r="I47" s="433" t="s">
        <v>16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12"/>
      <c r="T47" s="112">
        <v>46540060197</v>
      </c>
      <c r="U47" s="104"/>
    </row>
    <row r="48" spans="1:21" ht="12" customHeight="1" x14ac:dyDescent="0.2">
      <c r="A48" s="165" t="s">
        <v>1759</v>
      </c>
      <c r="B48" s="137" t="s">
        <v>476</v>
      </c>
      <c r="C48" s="432" t="s">
        <v>477</v>
      </c>
      <c r="D48" s="500">
        <v>0</v>
      </c>
      <c r="E48" s="289">
        <v>1.71</v>
      </c>
      <c r="F48" s="277">
        <v>1.71</v>
      </c>
      <c r="G48" s="273">
        <f t="shared" si="2"/>
        <v>1.71</v>
      </c>
      <c r="H48" s="402">
        <v>5130</v>
      </c>
      <c r="I48" s="433" t="s">
        <v>16</v>
      </c>
      <c r="J48" s="104"/>
      <c r="K48" s="104"/>
      <c r="L48" s="104"/>
      <c r="M48" s="104"/>
      <c r="N48" s="104"/>
      <c r="O48" s="104"/>
      <c r="P48" s="104"/>
      <c r="Q48" s="104"/>
      <c r="R48" s="104"/>
      <c r="S48" s="112"/>
      <c r="T48" s="112">
        <v>46540060192</v>
      </c>
      <c r="U48" s="104"/>
    </row>
    <row r="49" spans="1:21" ht="12" customHeight="1" x14ac:dyDescent="0.2">
      <c r="A49" s="133" t="s">
        <v>1760</v>
      </c>
      <c r="B49" s="123" t="s">
        <v>478</v>
      </c>
      <c r="C49" s="195" t="s">
        <v>479</v>
      </c>
      <c r="D49" s="230">
        <v>0.21</v>
      </c>
      <c r="E49" s="231">
        <v>0.54</v>
      </c>
      <c r="F49" s="280">
        <v>0.33</v>
      </c>
      <c r="G49" s="273">
        <f t="shared" si="2"/>
        <v>0.33</v>
      </c>
      <c r="H49" s="404">
        <v>990</v>
      </c>
      <c r="I49" s="90" t="s">
        <v>16</v>
      </c>
      <c r="J49" s="104"/>
      <c r="K49" s="104"/>
      <c r="L49" s="104"/>
      <c r="M49" s="104"/>
      <c r="N49" s="104"/>
      <c r="O49" s="104"/>
      <c r="P49" s="104"/>
      <c r="Q49" s="104"/>
      <c r="R49" s="104"/>
      <c r="S49" s="100"/>
      <c r="T49" s="100">
        <v>46540060201</v>
      </c>
      <c r="U49" s="104"/>
    </row>
    <row r="50" spans="1:21" ht="12" customHeight="1" x14ac:dyDescent="0.2">
      <c r="A50" s="405" t="s">
        <v>1761</v>
      </c>
      <c r="B50" s="119" t="s">
        <v>443</v>
      </c>
      <c r="C50" s="192" t="s">
        <v>444</v>
      </c>
      <c r="D50" s="222">
        <v>0</v>
      </c>
      <c r="E50" s="223">
        <v>0.89</v>
      </c>
      <c r="F50" s="279">
        <v>0.89</v>
      </c>
      <c r="G50" s="259"/>
      <c r="H50" s="398">
        <v>3560</v>
      </c>
      <c r="I50" s="85" t="s">
        <v>16</v>
      </c>
      <c r="J50" s="95"/>
      <c r="K50" s="95"/>
      <c r="L50" s="95"/>
      <c r="M50" s="95"/>
      <c r="N50" s="95"/>
      <c r="O50" s="95"/>
      <c r="P50" s="95"/>
      <c r="Q50" s="95"/>
      <c r="R50" s="297"/>
      <c r="S50" s="420"/>
      <c r="T50" s="98">
        <v>46540050217</v>
      </c>
      <c r="U50" s="95"/>
    </row>
    <row r="51" spans="1:21" ht="12" customHeight="1" x14ac:dyDescent="0.2">
      <c r="A51" s="164"/>
      <c r="B51" s="120"/>
      <c r="C51" s="361"/>
      <c r="D51" s="226">
        <v>0.89</v>
      </c>
      <c r="E51" s="227">
        <v>1.27</v>
      </c>
      <c r="F51" s="281">
        <v>0.38</v>
      </c>
      <c r="G51" s="262"/>
      <c r="H51" s="399">
        <v>1520</v>
      </c>
      <c r="I51" s="88" t="s">
        <v>16</v>
      </c>
      <c r="J51" s="96"/>
      <c r="K51" s="96"/>
      <c r="L51" s="96"/>
      <c r="M51" s="96"/>
      <c r="N51" s="96"/>
      <c r="O51" s="96"/>
      <c r="P51" s="96"/>
      <c r="Q51" s="96"/>
      <c r="R51" s="96"/>
      <c r="S51" s="99"/>
      <c r="T51" s="416">
        <v>46540050273001</v>
      </c>
      <c r="U51" s="96"/>
    </row>
    <row r="52" spans="1:21" ht="12" customHeight="1" x14ac:dyDescent="0.2">
      <c r="A52" s="164"/>
      <c r="B52" s="120"/>
      <c r="C52" s="361"/>
      <c r="D52" s="226">
        <v>1.27</v>
      </c>
      <c r="E52" s="227">
        <v>2.2000000000000002</v>
      </c>
      <c r="F52" s="281">
        <v>0.93</v>
      </c>
      <c r="G52" s="262"/>
      <c r="H52" s="399">
        <v>3720</v>
      </c>
      <c r="I52" s="88" t="s">
        <v>16</v>
      </c>
      <c r="J52" s="96"/>
      <c r="K52" s="96"/>
      <c r="L52" s="96"/>
      <c r="M52" s="96"/>
      <c r="N52" s="96"/>
      <c r="O52" s="96"/>
      <c r="P52" s="96"/>
      <c r="Q52" s="96"/>
      <c r="R52" s="96"/>
      <c r="S52" s="99"/>
      <c r="T52" s="99">
        <v>46540050234</v>
      </c>
      <c r="U52" s="96"/>
    </row>
    <row r="53" spans="1:21" ht="12" customHeight="1" x14ac:dyDescent="0.2">
      <c r="A53" s="410"/>
      <c r="B53" s="121"/>
      <c r="C53" s="193"/>
      <c r="D53" s="230">
        <v>2.2000000000000002</v>
      </c>
      <c r="E53" s="231">
        <v>2.87</v>
      </c>
      <c r="F53" s="280">
        <v>0.67</v>
      </c>
      <c r="G53" s="265">
        <f>SUM(F50:F53)</f>
        <v>2.87</v>
      </c>
      <c r="H53" s="400">
        <v>2680</v>
      </c>
      <c r="I53" s="90" t="s">
        <v>16</v>
      </c>
      <c r="J53" s="97"/>
      <c r="K53" s="97"/>
      <c r="L53" s="97"/>
      <c r="M53" s="97"/>
      <c r="N53" s="97"/>
      <c r="O53" s="97"/>
      <c r="P53" s="97"/>
      <c r="Q53" s="97"/>
      <c r="R53" s="97"/>
      <c r="S53" s="100"/>
      <c r="T53" s="417">
        <v>46540050280001</v>
      </c>
      <c r="U53" s="97"/>
    </row>
    <row r="54" spans="1:21" ht="12" customHeight="1" x14ac:dyDescent="0.2">
      <c r="A54" s="165" t="s">
        <v>1762</v>
      </c>
      <c r="B54" s="137" t="s">
        <v>445</v>
      </c>
      <c r="C54" s="432" t="s">
        <v>446</v>
      </c>
      <c r="D54" s="500">
        <v>0</v>
      </c>
      <c r="E54" s="289">
        <v>1.75</v>
      </c>
      <c r="F54" s="277">
        <v>1.75</v>
      </c>
      <c r="G54" s="501">
        <f>F54</f>
        <v>1.75</v>
      </c>
      <c r="H54" s="442">
        <v>6125</v>
      </c>
      <c r="I54" s="433" t="s">
        <v>16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12"/>
      <c r="T54" s="112">
        <v>46540050214</v>
      </c>
      <c r="U54" s="104"/>
    </row>
    <row r="55" spans="1:21" ht="12" customHeight="1" x14ac:dyDescent="0.2">
      <c r="A55" s="405" t="s">
        <v>1763</v>
      </c>
      <c r="B55" s="119" t="s">
        <v>447</v>
      </c>
      <c r="C55" s="192" t="s">
        <v>448</v>
      </c>
      <c r="D55" s="222">
        <v>0</v>
      </c>
      <c r="E55" s="223">
        <v>0.42</v>
      </c>
      <c r="F55" s="279">
        <v>0.42</v>
      </c>
      <c r="G55" s="259"/>
      <c r="H55" s="398">
        <v>1470</v>
      </c>
      <c r="I55" s="85" t="s">
        <v>16</v>
      </c>
      <c r="J55" s="95"/>
      <c r="K55" s="95"/>
      <c r="L55" s="95"/>
      <c r="M55" s="95"/>
      <c r="N55" s="95"/>
      <c r="O55" s="95"/>
      <c r="P55" s="95"/>
      <c r="Q55" s="95"/>
      <c r="R55" s="95"/>
      <c r="S55" s="98"/>
      <c r="T55" s="98">
        <v>46540050122</v>
      </c>
      <c r="U55" s="95"/>
    </row>
    <row r="56" spans="1:21" ht="12" customHeight="1" x14ac:dyDescent="0.2">
      <c r="A56" s="164"/>
      <c r="B56" s="120"/>
      <c r="C56" s="361"/>
      <c r="D56" s="226">
        <v>0.42</v>
      </c>
      <c r="E56" s="227">
        <v>0.48</v>
      </c>
      <c r="F56" s="281">
        <v>0.06</v>
      </c>
      <c r="G56" s="262"/>
      <c r="H56" s="399">
        <v>210</v>
      </c>
      <c r="I56" s="88" t="s">
        <v>16</v>
      </c>
      <c r="J56" s="96"/>
      <c r="K56" s="96"/>
      <c r="L56" s="96"/>
      <c r="M56" s="96"/>
      <c r="N56" s="96"/>
      <c r="O56" s="96"/>
      <c r="P56" s="96"/>
      <c r="Q56" s="96"/>
      <c r="R56" s="96"/>
      <c r="S56" s="99"/>
      <c r="T56" s="416">
        <v>46540050207002</v>
      </c>
      <c r="U56" s="96"/>
    </row>
    <row r="57" spans="1:21" ht="12" customHeight="1" x14ac:dyDescent="0.2">
      <c r="A57" s="164"/>
      <c r="B57" s="120"/>
      <c r="C57" s="361"/>
      <c r="D57" s="226">
        <v>0.48</v>
      </c>
      <c r="E57" s="227">
        <v>1.3</v>
      </c>
      <c r="F57" s="281">
        <v>0.82</v>
      </c>
      <c r="G57" s="262"/>
      <c r="H57" s="399">
        <v>2870</v>
      </c>
      <c r="I57" s="88" t="s">
        <v>16</v>
      </c>
      <c r="J57" s="96"/>
      <c r="K57" s="96"/>
      <c r="L57" s="96"/>
      <c r="M57" s="96"/>
      <c r="N57" s="96"/>
      <c r="O57" s="96"/>
      <c r="P57" s="96"/>
      <c r="Q57" s="96"/>
      <c r="R57" s="96"/>
      <c r="S57" s="99"/>
      <c r="T57" s="99">
        <v>46540050206</v>
      </c>
      <c r="U57" s="96"/>
    </row>
    <row r="58" spans="1:21" ht="12" customHeight="1" x14ac:dyDescent="0.2">
      <c r="A58" s="410"/>
      <c r="B58" s="121"/>
      <c r="C58" s="193"/>
      <c r="D58" s="230">
        <v>1.3</v>
      </c>
      <c r="E58" s="231">
        <v>2.5</v>
      </c>
      <c r="F58" s="280">
        <v>1.2</v>
      </c>
      <c r="G58" s="265">
        <f>SUM(F55:F58)</f>
        <v>2.5</v>
      </c>
      <c r="H58" s="400">
        <v>4200</v>
      </c>
      <c r="I58" s="90" t="s">
        <v>16</v>
      </c>
      <c r="J58" s="97"/>
      <c r="K58" s="97"/>
      <c r="L58" s="97"/>
      <c r="M58" s="97"/>
      <c r="N58" s="97"/>
      <c r="O58" s="97"/>
      <c r="P58" s="97"/>
      <c r="Q58" s="97"/>
      <c r="R58" s="97"/>
      <c r="S58" s="100"/>
      <c r="T58" s="413">
        <v>46540050141001</v>
      </c>
      <c r="U58" s="97"/>
    </row>
    <row r="59" spans="1:21" ht="12" customHeight="1" x14ac:dyDescent="0.2">
      <c r="A59" s="405" t="s">
        <v>1764</v>
      </c>
      <c r="B59" s="119" t="s">
        <v>449</v>
      </c>
      <c r="C59" s="192" t="s">
        <v>450</v>
      </c>
      <c r="D59" s="222">
        <v>0</v>
      </c>
      <c r="E59" s="223">
        <v>0.85</v>
      </c>
      <c r="F59" s="279">
        <v>0.85</v>
      </c>
      <c r="G59" s="259"/>
      <c r="H59" s="398">
        <v>5950</v>
      </c>
      <c r="I59" s="85" t="s">
        <v>16</v>
      </c>
      <c r="J59" s="1632" t="s">
        <v>451</v>
      </c>
      <c r="K59" s="95">
        <v>0.75</v>
      </c>
      <c r="L59" s="1632" t="s">
        <v>452</v>
      </c>
      <c r="M59" s="95">
        <v>12.3</v>
      </c>
      <c r="N59" s="95">
        <v>62</v>
      </c>
      <c r="O59" s="95"/>
      <c r="P59" s="95"/>
      <c r="Q59" s="95" t="s">
        <v>453</v>
      </c>
      <c r="R59" s="95"/>
      <c r="S59" s="98"/>
      <c r="T59" s="415">
        <v>46540050218</v>
      </c>
      <c r="U59" s="95"/>
    </row>
    <row r="60" spans="1:21" ht="12" customHeight="1" x14ac:dyDescent="0.2">
      <c r="A60" s="164"/>
      <c r="B60" s="120"/>
      <c r="C60" s="361"/>
      <c r="D60" s="226">
        <v>0.85</v>
      </c>
      <c r="E60" s="227">
        <v>1.05</v>
      </c>
      <c r="F60" s="281">
        <v>0.2</v>
      </c>
      <c r="G60" s="262"/>
      <c r="H60" s="399">
        <v>860</v>
      </c>
      <c r="I60" s="88" t="s">
        <v>16</v>
      </c>
      <c r="J60" s="1641"/>
      <c r="K60" s="96"/>
      <c r="L60" s="1641"/>
      <c r="M60" s="96"/>
      <c r="N60" s="96"/>
      <c r="O60" s="96"/>
      <c r="P60" s="96"/>
      <c r="Q60" s="96"/>
      <c r="R60" s="96"/>
      <c r="S60" s="99"/>
      <c r="T60" s="99">
        <v>46540050233</v>
      </c>
      <c r="U60" s="96"/>
    </row>
    <row r="61" spans="1:21" ht="12" customHeight="1" x14ac:dyDescent="0.2">
      <c r="A61" s="164"/>
      <c r="B61" s="120"/>
      <c r="C61" s="361"/>
      <c r="D61" s="226">
        <v>1.05</v>
      </c>
      <c r="E61" s="227">
        <v>1.75</v>
      </c>
      <c r="F61" s="281">
        <v>0.7</v>
      </c>
      <c r="G61" s="262"/>
      <c r="H61" s="399">
        <v>3010</v>
      </c>
      <c r="I61" s="88" t="s">
        <v>16</v>
      </c>
      <c r="J61" s="96"/>
      <c r="K61" s="96"/>
      <c r="L61" s="96"/>
      <c r="M61" s="96"/>
      <c r="N61" s="96"/>
      <c r="O61" s="96"/>
      <c r="P61" s="96"/>
      <c r="Q61" s="96"/>
      <c r="R61" s="96"/>
      <c r="S61" s="99"/>
      <c r="T61" s="416">
        <v>46540050120003</v>
      </c>
      <c r="U61" s="96"/>
    </row>
    <row r="62" spans="1:21" ht="12" customHeight="1" x14ac:dyDescent="0.2">
      <c r="A62" s="164"/>
      <c r="B62" s="120"/>
      <c r="C62" s="361"/>
      <c r="D62" s="226">
        <v>1.75</v>
      </c>
      <c r="E62" s="227">
        <v>2.06</v>
      </c>
      <c r="F62" s="281">
        <v>0.31</v>
      </c>
      <c r="G62" s="262"/>
      <c r="H62" s="399">
        <v>1333</v>
      </c>
      <c r="I62" s="88" t="s">
        <v>16</v>
      </c>
      <c r="J62" s="96"/>
      <c r="K62" s="96"/>
      <c r="L62" s="96"/>
      <c r="M62" s="96"/>
      <c r="N62" s="96"/>
      <c r="O62" s="96"/>
      <c r="P62" s="96"/>
      <c r="Q62" s="96"/>
      <c r="R62" s="96"/>
      <c r="S62" s="99"/>
      <c r="T62" s="99">
        <v>46540050215</v>
      </c>
      <c r="U62" s="96"/>
    </row>
    <row r="63" spans="1:21" ht="12" customHeight="1" x14ac:dyDescent="0.2">
      <c r="A63" s="410"/>
      <c r="B63" s="121"/>
      <c r="C63" s="193"/>
      <c r="D63" s="230">
        <v>2.06</v>
      </c>
      <c r="E63" s="231">
        <v>2.21</v>
      </c>
      <c r="F63" s="280">
        <v>0.15</v>
      </c>
      <c r="G63" s="265">
        <f>SUM(F59:F63)</f>
        <v>2.21</v>
      </c>
      <c r="H63" s="400">
        <v>645</v>
      </c>
      <c r="I63" s="90" t="s">
        <v>16</v>
      </c>
      <c r="J63" s="97"/>
      <c r="K63" s="97"/>
      <c r="L63" s="97"/>
      <c r="M63" s="97"/>
      <c r="N63" s="97"/>
      <c r="O63" s="97"/>
      <c r="P63" s="97"/>
      <c r="Q63" s="97"/>
      <c r="R63" s="97"/>
      <c r="S63" s="100"/>
      <c r="T63" s="413">
        <v>46540050042003</v>
      </c>
      <c r="U63" s="97"/>
    </row>
    <row r="64" spans="1:21" ht="12" customHeight="1" x14ac:dyDescent="0.2">
      <c r="A64" s="405" t="s">
        <v>1765</v>
      </c>
      <c r="B64" s="119" t="s">
        <v>454</v>
      </c>
      <c r="C64" s="421" t="s">
        <v>455</v>
      </c>
      <c r="D64" s="222">
        <v>0</v>
      </c>
      <c r="E64" s="223">
        <v>0.37</v>
      </c>
      <c r="F64" s="279">
        <v>0.37</v>
      </c>
      <c r="G64" s="259"/>
      <c r="H64" s="398">
        <v>1295</v>
      </c>
      <c r="I64" s="85" t="s">
        <v>16</v>
      </c>
      <c r="J64" s="95"/>
      <c r="K64" s="95"/>
      <c r="L64" s="95"/>
      <c r="M64" s="95"/>
      <c r="N64" s="95"/>
      <c r="O64" s="95"/>
      <c r="P64" s="95"/>
      <c r="Q64" s="95"/>
      <c r="R64" s="95"/>
      <c r="S64" s="98"/>
      <c r="T64" s="415">
        <v>46540050006006</v>
      </c>
      <c r="U64" s="95"/>
    </row>
    <row r="65" spans="1:21" ht="12" customHeight="1" x14ac:dyDescent="0.2">
      <c r="A65" s="164"/>
      <c r="B65" s="120"/>
      <c r="C65" s="361"/>
      <c r="D65" s="226">
        <v>0.37</v>
      </c>
      <c r="E65" s="227">
        <v>1.52</v>
      </c>
      <c r="F65" s="281">
        <v>1.1499999999999999</v>
      </c>
      <c r="G65" s="262"/>
      <c r="H65" s="399">
        <v>4025</v>
      </c>
      <c r="I65" s="88" t="s">
        <v>16</v>
      </c>
      <c r="J65" s="96"/>
      <c r="K65" s="96"/>
      <c r="L65" s="96"/>
      <c r="M65" s="96"/>
      <c r="N65" s="96"/>
      <c r="O65" s="96"/>
      <c r="P65" s="96"/>
      <c r="Q65" s="96"/>
      <c r="R65" s="96"/>
      <c r="S65" s="99"/>
      <c r="T65" s="99">
        <v>46540050292</v>
      </c>
      <c r="U65" s="96"/>
    </row>
    <row r="66" spans="1:21" ht="12" customHeight="1" x14ac:dyDescent="0.2">
      <c r="A66" s="164"/>
      <c r="B66" s="120"/>
      <c r="C66" s="361"/>
      <c r="D66" s="226">
        <v>1.52</v>
      </c>
      <c r="E66" s="227">
        <v>1.56</v>
      </c>
      <c r="F66" s="281">
        <v>0.04</v>
      </c>
      <c r="G66" s="262"/>
      <c r="H66" s="399">
        <v>160</v>
      </c>
      <c r="I66" s="88" t="s">
        <v>16</v>
      </c>
      <c r="J66" s="96"/>
      <c r="K66" s="96"/>
      <c r="L66" s="96"/>
      <c r="M66" s="96"/>
      <c r="N66" s="96"/>
      <c r="O66" s="96"/>
      <c r="P66" s="96"/>
      <c r="Q66" s="96"/>
      <c r="R66" s="96"/>
      <c r="S66" s="99"/>
      <c r="T66" s="99">
        <v>46540050288</v>
      </c>
      <c r="U66" s="96"/>
    </row>
    <row r="67" spans="1:21" ht="12" customHeight="1" x14ac:dyDescent="0.2">
      <c r="A67" s="410"/>
      <c r="B67" s="121"/>
      <c r="C67" s="193"/>
      <c r="D67" s="230">
        <v>1.56</v>
      </c>
      <c r="E67" s="231">
        <v>2.0300000000000002</v>
      </c>
      <c r="F67" s="280">
        <v>0.47</v>
      </c>
      <c r="G67" s="265">
        <f>SUM(F64:F67)</f>
        <v>2.0300000000000002</v>
      </c>
      <c r="H67" s="400">
        <v>1880</v>
      </c>
      <c r="I67" s="90" t="s">
        <v>16</v>
      </c>
      <c r="J67" s="97"/>
      <c r="K67" s="97"/>
      <c r="L67" s="97"/>
      <c r="M67" s="97"/>
      <c r="N67" s="97"/>
      <c r="O67" s="97"/>
      <c r="P67" s="97"/>
      <c r="Q67" s="97"/>
      <c r="R67" s="97"/>
      <c r="S67" s="100"/>
      <c r="T67" s="100">
        <v>46540050253</v>
      </c>
      <c r="U67" s="97"/>
    </row>
    <row r="68" spans="1:21" ht="12" customHeight="1" x14ac:dyDescent="0.2">
      <c r="A68" s="405" t="s">
        <v>1766</v>
      </c>
      <c r="B68" s="124" t="s">
        <v>456</v>
      </c>
      <c r="C68" s="422" t="s">
        <v>457</v>
      </c>
      <c r="D68" s="494">
        <v>0</v>
      </c>
      <c r="E68" s="257">
        <v>0.83</v>
      </c>
      <c r="F68" s="258">
        <v>0.83</v>
      </c>
      <c r="G68" s="495"/>
      <c r="H68" s="439">
        <v>2656</v>
      </c>
      <c r="I68" s="407" t="s">
        <v>16</v>
      </c>
      <c r="J68" s="95"/>
      <c r="K68" s="95"/>
      <c r="L68" s="95"/>
      <c r="M68" s="95"/>
      <c r="N68" s="95"/>
      <c r="O68" s="95"/>
      <c r="P68" s="95"/>
      <c r="Q68" s="95"/>
      <c r="R68" s="95"/>
      <c r="S68" s="98"/>
      <c r="T68" s="98">
        <v>46540060198</v>
      </c>
      <c r="U68" s="95"/>
    </row>
    <row r="69" spans="1:21" ht="12" customHeight="1" x14ac:dyDescent="0.2">
      <c r="A69" s="164"/>
      <c r="B69" s="126"/>
      <c r="C69" s="423"/>
      <c r="D69" s="502">
        <v>0.83</v>
      </c>
      <c r="E69" s="503">
        <v>2.17</v>
      </c>
      <c r="F69" s="275">
        <v>1.34</v>
      </c>
      <c r="G69" s="504"/>
      <c r="H69" s="444">
        <v>5360</v>
      </c>
      <c r="I69" s="424" t="s">
        <v>16</v>
      </c>
      <c r="J69" s="111"/>
      <c r="K69" s="111"/>
      <c r="L69" s="111"/>
      <c r="M69" s="111"/>
      <c r="N69" s="111"/>
      <c r="O69" s="111"/>
      <c r="P69" s="111"/>
      <c r="Q69" s="111"/>
      <c r="R69" s="111"/>
      <c r="S69" s="179"/>
      <c r="T69" s="416">
        <v>46540060100004</v>
      </c>
      <c r="U69" s="111"/>
    </row>
    <row r="70" spans="1:21" ht="12" customHeight="1" x14ac:dyDescent="0.2">
      <c r="A70" s="410"/>
      <c r="B70" s="128"/>
      <c r="C70" s="425"/>
      <c r="D70" s="498">
        <v>2.17</v>
      </c>
      <c r="E70" s="263">
        <v>2.87</v>
      </c>
      <c r="F70" s="264">
        <v>0.7</v>
      </c>
      <c r="G70" s="499">
        <f>SUM(F68:F70)</f>
        <v>2.87</v>
      </c>
      <c r="H70" s="441">
        <v>2800</v>
      </c>
      <c r="I70" s="412" t="s">
        <v>16</v>
      </c>
      <c r="J70" s="97"/>
      <c r="K70" s="97"/>
      <c r="L70" s="97"/>
      <c r="M70" s="97"/>
      <c r="N70" s="97"/>
      <c r="O70" s="97"/>
      <c r="P70" s="97"/>
      <c r="Q70" s="97"/>
      <c r="R70" s="97"/>
      <c r="S70" s="100"/>
      <c r="T70" s="100">
        <v>46540060227</v>
      </c>
      <c r="U70" s="97"/>
    </row>
    <row r="71" spans="1:21" ht="12" customHeight="1" x14ac:dyDescent="0.2">
      <c r="A71" s="405" t="s">
        <v>1767</v>
      </c>
      <c r="B71" s="119" t="s">
        <v>480</v>
      </c>
      <c r="C71" s="192" t="s">
        <v>481</v>
      </c>
      <c r="D71" s="222">
        <v>0</v>
      </c>
      <c r="E71" s="223">
        <v>1.17</v>
      </c>
      <c r="F71" s="279">
        <v>1.17</v>
      </c>
      <c r="G71" s="259"/>
      <c r="H71" s="398">
        <v>4095</v>
      </c>
      <c r="I71" s="85" t="s">
        <v>16</v>
      </c>
      <c r="J71" s="95"/>
      <c r="K71" s="95"/>
      <c r="L71" s="95"/>
      <c r="M71" s="95"/>
      <c r="N71" s="95"/>
      <c r="O71" s="95"/>
      <c r="P71" s="95"/>
      <c r="Q71" s="95"/>
      <c r="R71" s="95"/>
      <c r="S71" s="98"/>
      <c r="T71" s="98">
        <v>46540050222</v>
      </c>
      <c r="U71" s="95"/>
    </row>
    <row r="72" spans="1:21" ht="12" customHeight="1" x14ac:dyDescent="0.2">
      <c r="A72" s="164"/>
      <c r="B72" s="120"/>
      <c r="C72" s="434"/>
      <c r="D72" s="284">
        <v>1.17</v>
      </c>
      <c r="E72" s="274">
        <v>1.93</v>
      </c>
      <c r="F72" s="278">
        <v>0.76</v>
      </c>
      <c r="G72" s="276"/>
      <c r="H72" s="401">
        <v>2660</v>
      </c>
      <c r="I72" s="178" t="s">
        <v>16</v>
      </c>
      <c r="J72" s="111"/>
      <c r="K72" s="111"/>
      <c r="L72" s="111"/>
      <c r="M72" s="111"/>
      <c r="N72" s="111"/>
      <c r="O72" s="111"/>
      <c r="P72" s="111"/>
      <c r="Q72" s="111"/>
      <c r="R72" s="111"/>
      <c r="S72" s="99"/>
      <c r="T72" s="435">
        <v>46540050117005</v>
      </c>
      <c r="U72" s="111"/>
    </row>
    <row r="73" spans="1:21" ht="12" customHeight="1" x14ac:dyDescent="0.2">
      <c r="A73" s="410"/>
      <c r="B73" s="121"/>
      <c r="C73" s="193"/>
      <c r="D73" s="230">
        <v>1.93</v>
      </c>
      <c r="E73" s="231">
        <v>2.4700000000000002</v>
      </c>
      <c r="F73" s="280">
        <v>0.54</v>
      </c>
      <c r="G73" s="265">
        <f>SUM(F71:F73)</f>
        <v>2.4699999999999998</v>
      </c>
      <c r="H73" s="400">
        <v>1890</v>
      </c>
      <c r="I73" s="90" t="s">
        <v>16</v>
      </c>
      <c r="J73" s="97"/>
      <c r="K73" s="97"/>
      <c r="L73" s="97"/>
      <c r="M73" s="97"/>
      <c r="N73" s="97"/>
      <c r="O73" s="97"/>
      <c r="P73" s="97"/>
      <c r="Q73" s="97"/>
      <c r="R73" s="97"/>
      <c r="S73" s="100"/>
      <c r="T73" s="100">
        <v>46540050219</v>
      </c>
      <c r="U73" s="97"/>
    </row>
    <row r="74" spans="1:21" ht="5.0999999999999996" customHeight="1" x14ac:dyDescent="0.2">
      <c r="A74" s="28"/>
      <c r="B74" s="28"/>
      <c r="C74" s="29"/>
      <c r="F74" s="23"/>
      <c r="G74" s="23"/>
      <c r="M74" s="45"/>
      <c r="N74" s="41"/>
      <c r="R74" s="41"/>
      <c r="S74" s="41"/>
    </row>
    <row r="75" spans="1:21" ht="12" customHeight="1" x14ac:dyDescent="0.2">
      <c r="A75" s="30" t="s">
        <v>417</v>
      </c>
      <c r="B75" s="17"/>
      <c r="C75" s="17"/>
      <c r="D75" s="17"/>
      <c r="E75" s="17"/>
      <c r="F75" s="37"/>
      <c r="G75" s="304">
        <f>SUM(G8:G73)</f>
        <v>44.28</v>
      </c>
      <c r="H75" s="31">
        <f>SUM(H8:H73)</f>
        <v>162594</v>
      </c>
      <c r="I75" s="18"/>
      <c r="J75" s="8"/>
      <c r="K75" s="19"/>
      <c r="L75" s="20" t="s">
        <v>19</v>
      </c>
      <c r="M75" s="46">
        <f>SUM(M8:M73)</f>
        <v>30.3</v>
      </c>
      <c r="N75" s="42">
        <f>SUM(N8:N73)</f>
        <v>191</v>
      </c>
      <c r="O75" s="16"/>
      <c r="P75" s="16"/>
      <c r="Q75" s="20" t="s">
        <v>20</v>
      </c>
      <c r="R75" s="42">
        <f>SUM(R8:R73)</f>
        <v>0</v>
      </c>
      <c r="S75" s="42">
        <f>SUM(S8:S73)</f>
        <v>0</v>
      </c>
      <c r="T75" s="16"/>
    </row>
    <row r="76" spans="1:21" ht="12" customHeight="1" x14ac:dyDescent="0.2">
      <c r="A76" s="32" t="s">
        <v>21</v>
      </c>
      <c r="B76" s="21"/>
      <c r="C76" s="21"/>
      <c r="D76" s="21"/>
      <c r="E76" s="21"/>
      <c r="F76" s="37"/>
      <c r="G76" s="47">
        <f>SUMIF(I8:I73,"melnais",F8:F73)+SUMIF(I8:I73,"virsmas aps.",F8:F73)</f>
        <v>2.8899999999999997</v>
      </c>
      <c r="H76" s="48">
        <f>SUMIF(I8:I73,"melnais",H8:H73)+SUMIF(I8:I73,"virsmas aps.",H8:H73)</f>
        <v>14687</v>
      </c>
      <c r="I76" s="22"/>
      <c r="J76" s="23"/>
      <c r="K76" s="16"/>
      <c r="L76" s="16"/>
      <c r="M76" s="24"/>
      <c r="N76" s="24"/>
      <c r="O76" s="16"/>
      <c r="P76" s="16"/>
      <c r="Q76" s="16"/>
      <c r="R76" s="16"/>
      <c r="S76" s="16"/>
      <c r="T76" s="16"/>
    </row>
    <row r="77" spans="1:21" ht="12" customHeight="1" x14ac:dyDescent="0.2">
      <c r="A77" s="32" t="s">
        <v>22</v>
      </c>
      <c r="B77" s="21"/>
      <c r="C77" s="21"/>
      <c r="D77" s="21"/>
      <c r="E77" s="21"/>
      <c r="F77" s="37"/>
      <c r="G77" s="47">
        <f>SUMIF(I8:I73,"bruģis",F8:F73)</f>
        <v>0.2</v>
      </c>
      <c r="H77" s="48">
        <f>SUMIF(I8:I73,"bruģis",H8:H73)</f>
        <v>760</v>
      </c>
      <c r="J77" s="58"/>
      <c r="K77" s="58"/>
      <c r="L77" s="58"/>
      <c r="O77" s="16"/>
      <c r="P77" s="16"/>
      <c r="Q77" s="16"/>
      <c r="R77" s="16"/>
      <c r="S77" s="16"/>
      <c r="T77" s="16"/>
    </row>
    <row r="78" spans="1:21" ht="12" customHeight="1" x14ac:dyDescent="0.2">
      <c r="A78" s="32" t="s">
        <v>23</v>
      </c>
      <c r="B78" s="21"/>
      <c r="C78" s="21"/>
      <c r="D78" s="21"/>
      <c r="E78" s="21"/>
      <c r="F78" s="37"/>
      <c r="G78" s="47">
        <f>SUMIF(I8:I73,"grants",F8:F73)</f>
        <v>41.190000000000005</v>
      </c>
      <c r="H78" s="48">
        <f>SUMIF(I8:I73,"grants",H8:H73)</f>
        <v>147147</v>
      </c>
      <c r="J78" s="58"/>
      <c r="K78" s="16"/>
      <c r="L78" s="58" t="s">
        <v>46</v>
      </c>
      <c r="O78" s="16"/>
      <c r="P78" s="16"/>
      <c r="Q78" s="16"/>
      <c r="R78" s="16"/>
      <c r="S78" s="16"/>
      <c r="T78" s="16"/>
    </row>
    <row r="79" spans="1:21" ht="12" customHeight="1" x14ac:dyDescent="0.2">
      <c r="A79" s="32" t="s">
        <v>25</v>
      </c>
      <c r="B79" s="21"/>
      <c r="C79" s="21"/>
      <c r="D79" s="21"/>
      <c r="E79" s="21"/>
      <c r="F79" s="37"/>
      <c r="G79" s="47">
        <f>SUMIF(I8:I73,"cits segums",F8:F73)</f>
        <v>0</v>
      </c>
      <c r="H79" s="48">
        <f>SUMIF(I8:I73,"cits segums",H8:H73)</f>
        <v>0</v>
      </c>
      <c r="I79" s="23"/>
      <c r="J79" s="8"/>
      <c r="K79" s="25"/>
      <c r="O79" s="16"/>
      <c r="P79" s="16"/>
      <c r="Q79" s="16"/>
      <c r="R79" s="16"/>
      <c r="S79" s="16"/>
      <c r="T79" s="16"/>
    </row>
    <row r="80" spans="1:21" ht="5.0999999999999996" customHeight="1" x14ac:dyDescent="0.2">
      <c r="A80" s="5"/>
      <c r="B80" s="5"/>
      <c r="C80" s="5"/>
      <c r="D80" s="5"/>
      <c r="E80" s="5"/>
      <c r="F80" s="26"/>
      <c r="G80" s="26"/>
      <c r="H80" s="33"/>
      <c r="I80" s="14"/>
      <c r="J80" s="8"/>
      <c r="K80" s="16"/>
      <c r="O80" s="16"/>
      <c r="P80" s="16"/>
      <c r="Q80" s="16"/>
      <c r="R80" s="16"/>
      <c r="S80" s="16"/>
      <c r="T80" s="16"/>
    </row>
    <row r="81" spans="1:21" ht="12" customHeight="1" x14ac:dyDescent="0.2">
      <c r="A81" s="4" t="s">
        <v>45</v>
      </c>
      <c r="B81" s="50" t="str">
        <f>AN!B65</f>
        <v>SIA "Ceļu inženieri" ceļu būvtehiķis Uldis Bite</v>
      </c>
      <c r="C81" s="50"/>
      <c r="D81" s="50"/>
      <c r="E81" s="50"/>
      <c r="F81" s="50"/>
      <c r="G81" s="27"/>
      <c r="H81" s="54" t="s">
        <v>41</v>
      </c>
      <c r="I81" s="1588" t="str">
        <f>AN!I65</f>
        <v>2024.gada 4.novembris</v>
      </c>
      <c r="J81" s="1588"/>
      <c r="K81" s="53"/>
      <c r="L81" s="54" t="s">
        <v>42</v>
      </c>
      <c r="M81" s="27"/>
      <c r="N81" s="27"/>
      <c r="Q81" s="16"/>
      <c r="R81" s="16"/>
      <c r="S81" s="16"/>
      <c r="T81" s="16"/>
    </row>
    <row r="82" spans="1:21" ht="5.0999999999999996" customHeight="1" x14ac:dyDescent="0.2">
      <c r="A82" s="6"/>
      <c r="B82" s="51"/>
      <c r="C82" s="51"/>
      <c r="D82" s="51"/>
      <c r="E82" s="51"/>
      <c r="F82" s="51"/>
      <c r="G82" s="57"/>
      <c r="H82" s="52"/>
      <c r="I82" s="51"/>
      <c r="J82" s="51"/>
      <c r="K82" s="52"/>
      <c r="L82" s="55"/>
      <c r="N82" s="57"/>
      <c r="O82" s="57"/>
      <c r="P82" s="39"/>
      <c r="Q82" s="16"/>
      <c r="R82" s="16"/>
      <c r="S82" s="16"/>
      <c r="T82" s="16"/>
    </row>
    <row r="83" spans="1:21" ht="12" customHeight="1" x14ac:dyDescent="0.2">
      <c r="A83" s="4" t="s">
        <v>44</v>
      </c>
      <c r="B83" s="50" t="str">
        <f>AN!B67</f>
        <v>Dobeles novada domes priekšsēdētājs Ivars Gorskis</v>
      </c>
      <c r="C83" s="50"/>
      <c r="D83" s="50"/>
      <c r="E83" s="50"/>
      <c r="F83" s="50"/>
      <c r="G83" s="27"/>
      <c r="H83" s="54" t="s">
        <v>41</v>
      </c>
      <c r="I83" s="1588"/>
      <c r="J83" s="1588"/>
      <c r="K83" s="53"/>
      <c r="L83" s="54" t="s">
        <v>42</v>
      </c>
      <c r="M83" s="27"/>
      <c r="N83" s="27"/>
      <c r="Q83" s="16"/>
      <c r="R83" s="16"/>
      <c r="S83" s="16"/>
      <c r="T83" s="16"/>
    </row>
    <row r="84" spans="1:21" ht="5.0999999999999996" customHeight="1" x14ac:dyDescent="0.2">
      <c r="A84" s="4"/>
      <c r="B84" s="51"/>
      <c r="C84" s="51"/>
      <c r="D84" s="51"/>
      <c r="E84" s="51"/>
      <c r="F84" s="51"/>
      <c r="G84" s="57"/>
      <c r="H84" s="52"/>
      <c r="I84" s="51"/>
      <c r="J84" s="51"/>
      <c r="K84" s="52"/>
      <c r="L84" s="55"/>
      <c r="N84" s="57"/>
      <c r="O84" s="57"/>
      <c r="P84" s="39"/>
      <c r="Q84" s="16"/>
      <c r="R84" s="16"/>
      <c r="S84" s="16"/>
      <c r="T84" s="16"/>
    </row>
    <row r="85" spans="1:21" ht="12" customHeight="1" x14ac:dyDescent="0.2">
      <c r="A85" s="4" t="s">
        <v>43</v>
      </c>
      <c r="B85" s="50" t="str">
        <f>AN!B69</f>
        <v>VSIA "Latvijas Valsts ceļi" Zemgales reģisonālā nodaļa</v>
      </c>
      <c r="C85" s="50"/>
      <c r="D85" s="50"/>
      <c r="E85" s="50"/>
      <c r="F85" s="50"/>
      <c r="G85" s="27"/>
      <c r="H85" s="54" t="s">
        <v>41</v>
      </c>
      <c r="I85" s="1588"/>
      <c r="J85" s="1588"/>
      <c r="K85" s="53"/>
      <c r="L85" s="54" t="s">
        <v>42</v>
      </c>
      <c r="M85" s="27"/>
      <c r="N85" s="27"/>
      <c r="Q85" s="16"/>
      <c r="R85" s="16"/>
      <c r="S85" s="16"/>
      <c r="T85" s="16"/>
    </row>
    <row r="86" spans="1:21" ht="5.0999999999999996" customHeight="1" x14ac:dyDescent="0.2">
      <c r="D86" s="1589"/>
      <c r="E86" s="1589"/>
      <c r="F86" s="1589"/>
      <c r="G86" s="1590"/>
      <c r="H86" s="1590"/>
      <c r="I86" s="1589"/>
      <c r="J86" s="1589"/>
      <c r="K86" s="1590"/>
      <c r="L86" s="1590"/>
      <c r="N86" s="1591"/>
      <c r="O86" s="1591"/>
      <c r="P86" s="39"/>
    </row>
    <row r="87" spans="1:21" ht="14.1" customHeight="1" x14ac:dyDescent="0.25">
      <c r="A87" s="16"/>
      <c r="B87" s="1592" t="s">
        <v>338</v>
      </c>
      <c r="C87" s="1592"/>
      <c r="D87" s="1592"/>
      <c r="E87" s="1592"/>
      <c r="F87" s="1592"/>
      <c r="G87" s="1592"/>
      <c r="H87" s="1592"/>
      <c r="I87" s="1592"/>
      <c r="J87" s="1592"/>
      <c r="K87" s="1592"/>
      <c r="L87" s="1592"/>
      <c r="M87" s="1592"/>
      <c r="N87" s="1592"/>
      <c r="O87" s="1592"/>
      <c r="P87" s="1592"/>
      <c r="Q87" s="1592"/>
      <c r="R87" s="1592"/>
      <c r="S87" s="1592"/>
      <c r="T87" s="1592"/>
      <c r="U87" s="56"/>
    </row>
  </sheetData>
  <mergeCells count="31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I85:J85"/>
    <mergeCell ref="D86:L86"/>
    <mergeCell ref="N86:O86"/>
    <mergeCell ref="B87:T87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L18:L19"/>
    <mergeCell ref="J59:J60"/>
    <mergeCell ref="L59:L60"/>
    <mergeCell ref="I81:J81"/>
    <mergeCell ref="I83:J83"/>
  </mergeCells>
  <pageMargins left="0.19685039370078741" right="0.19685039370078741" top="0.255" bottom="0.48749999999999999" header="0.31496062992125984" footer="0.31496062992125984"/>
  <pageSetup paperSize="9" scale="78" orientation="landscape" r:id="rId1"/>
  <headerFooter>
    <oddFooter xml:space="preserve">&amp;RLapa &amp;P no &amp;N 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KOPA</vt:lpstr>
      <vt:lpstr>Dobele</vt:lpstr>
      <vt:lpstr>Auce</vt:lpstr>
      <vt:lpstr>AN</vt:lpstr>
      <vt:lpstr>AG</vt:lpstr>
      <vt:lpstr>AU</vt:lpstr>
      <vt:lpstr>BN</vt:lpstr>
      <vt:lpstr>BZ</vt:lpstr>
      <vt:lpstr>BI</vt:lpstr>
      <vt:lpstr>BU</vt:lpstr>
      <vt:lpstr>DO</vt:lpstr>
      <vt:lpstr>IL</vt:lpstr>
      <vt:lpstr>JB</vt:lpstr>
      <vt:lpstr>KR</vt:lpstr>
      <vt:lpstr>LI</vt:lpstr>
      <vt:lpstr>NA</vt:lpstr>
      <vt:lpstr>PE</vt:lpstr>
      <vt:lpstr>TE</vt:lpstr>
      <vt:lpstr>UK</vt:lpstr>
      <vt:lpstr>VE</vt:lpstr>
      <vt:lpstr>VI</vt:lpstr>
      <vt:lpstr>ZE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LVC</dc:creator>
  <cp:lastModifiedBy>Endija Namsone-Sīle</cp:lastModifiedBy>
  <cp:lastPrinted>2024-10-31T14:04:23Z</cp:lastPrinted>
  <dcterms:created xsi:type="dcterms:W3CDTF">2009-09-21T08:59:56Z</dcterms:created>
  <dcterms:modified xsi:type="dcterms:W3CDTF">2024-11-12T09:10:18Z</dcterms:modified>
</cp:coreProperties>
</file>